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5670" windowWidth="15480" windowHeight="5700" firstSheet="2" activeTab="5"/>
  </bookViews>
  <sheets>
    <sheet name="Foglio1" sheetId="1" state="hidden" r:id="rId1"/>
    <sheet name="Foglio3" sheetId="2" state="hidden" r:id="rId2"/>
    <sheet name="Menu" sheetId="3" r:id="rId3"/>
    <sheet name="Grafico_Giorni_Pagamento" sheetId="4" r:id="rId4"/>
    <sheet name="Grafico_giorni_medi_di_pagament" sheetId="5" r:id="rId5"/>
    <sheet name="Tabella" sheetId="6" r:id="rId6"/>
    <sheet name="Dati" sheetId="7" r:id="rId7"/>
    <sheet name="Utilita" sheetId="8" r:id="rId8"/>
  </sheets>
  <definedNames>
    <definedName name="_xlnm.Print_Area" localSheetId="2">'Menu'!$A$1:$AB$29</definedName>
    <definedName name="ElencoFatture_1" localSheetId="6">'Dati'!$A$1:$P$706</definedName>
    <definedName name="Fatture">'Dati'!$A$1:$X$706</definedName>
    <definedName name="Fatturenew">'Dati'!#REF!</definedName>
  </definedNames>
  <calcPr fullCalcOnLoad="1" fullPrecision="0"/>
  <pivotCaches>
    <pivotCache cacheId="1" r:id="rId9"/>
    <pivotCache cacheId="2" r:id="rId10"/>
  </pivotCaches>
</workbook>
</file>

<file path=xl/sharedStrings.xml><?xml version="1.0" encoding="utf-8"?>
<sst xmlns="http://schemas.openxmlformats.org/spreadsheetml/2006/main" count="2062" uniqueCount="871">
  <si>
    <t xml:space="preserve">3/PA            </t>
  </si>
  <si>
    <t xml:space="preserve">FATTPA 6_15     </t>
  </si>
  <si>
    <t xml:space="preserve">02/15           </t>
  </si>
  <si>
    <t xml:space="preserve">FATTPA 1_15     </t>
  </si>
  <si>
    <t xml:space="preserve">1E              </t>
  </si>
  <si>
    <t xml:space="preserve">29/PA           </t>
  </si>
  <si>
    <t xml:space="preserve">20/2015         </t>
  </si>
  <si>
    <t>da_pagare</t>
  </si>
  <si>
    <t>numerogiorni_datadoc</t>
  </si>
  <si>
    <t>Importo_X_giorni</t>
  </si>
  <si>
    <t>Importo_X_GiorniDataDoc</t>
  </si>
  <si>
    <t>DifferenzaGiorniDallaScadenza</t>
  </si>
  <si>
    <t>Importo_X_Giorni_Oltre_Scadenza</t>
  </si>
  <si>
    <t xml:space="preserve">165             </t>
  </si>
  <si>
    <t xml:space="preserve">902             </t>
  </si>
  <si>
    <t>SISAS SRL</t>
  </si>
  <si>
    <t xml:space="preserve">333             </t>
  </si>
  <si>
    <t xml:space="preserve">27              </t>
  </si>
  <si>
    <t xml:space="preserve">42              </t>
  </si>
  <si>
    <t xml:space="preserve">02/2015         </t>
  </si>
  <si>
    <t xml:space="preserve">1178            </t>
  </si>
  <si>
    <t xml:space="preserve">2/2015          </t>
  </si>
  <si>
    <t xml:space="preserve">1/PA            </t>
  </si>
  <si>
    <t xml:space="preserve">2034            </t>
  </si>
  <si>
    <t xml:space="preserve">728             </t>
  </si>
  <si>
    <t xml:space="preserve">529             </t>
  </si>
  <si>
    <t xml:space="preserve">1904            </t>
  </si>
  <si>
    <t xml:space="preserve">1002            </t>
  </si>
  <si>
    <t xml:space="preserve">428             </t>
  </si>
  <si>
    <t>NOTA IMPORTANTE: Nella tabella Dati sono presenti anche fatture degli anni antecedenti al 2015, ma è il foglio Excel stesso che filtra solamente le fatture che, indipendentemente dall'anno, sono state PAGATE nel 2015.</t>
  </si>
  <si>
    <t>Fatture Totali</t>
  </si>
  <si>
    <t>Fatture pagate in 30 giorni</t>
  </si>
  <si>
    <t>numerogiorni</t>
  </si>
  <si>
    <t>Fatture pagate in 30-60 giorni</t>
  </si>
  <si>
    <t>Fatture pagate in 60-90 giorni</t>
  </si>
  <si>
    <t>Fatture pagate a oltre 90 giorni</t>
  </si>
  <si>
    <t>Conteggio di anno</t>
  </si>
  <si>
    <t>Totale</t>
  </si>
  <si>
    <t>Totale complessivo</t>
  </si>
  <si>
    <t>#VALORE!</t>
  </si>
  <si>
    <t>RIPARTIZIONE DEI GIORNI MEDI DI PAGAMENTO DELLE FATTURE</t>
  </si>
  <si>
    <t>pagato_totale</t>
  </si>
  <si>
    <t>S</t>
  </si>
  <si>
    <t>Fatture non completamente pagate</t>
  </si>
  <si>
    <t>N</t>
  </si>
  <si>
    <t>Riferimento D.l. 9/10/2002 n.231</t>
  </si>
  <si>
    <t>Differenza</t>
  </si>
  <si>
    <t>codice_siope</t>
  </si>
  <si>
    <t>Tutte le fatture pagate con certi codici siope</t>
  </si>
  <si>
    <t>Fatture pagate fino a 30 gg con certi codici siope</t>
  </si>
  <si>
    <t>Fatture pagate da 30 a 60 gg con certi codici siope</t>
  </si>
  <si>
    <t>Fatture pagate oltre 90 gg con certi codici siope</t>
  </si>
  <si>
    <t>Fatture non pagate</t>
  </si>
  <si>
    <t>Media totale dei giorni di pagamento
(da data documento a data pagamento)</t>
  </si>
  <si>
    <t>Media totale dei giorni di pagamento
(da data registrazione a data pagamento)</t>
  </si>
  <si>
    <t>dt_pag</t>
  </si>
  <si>
    <t>Data inizio</t>
  </si>
  <si>
    <t>Data Fine</t>
  </si>
  <si>
    <t>Anno</t>
  </si>
  <si>
    <t>Gennaio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</si>
  <si>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</si>
  <si>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</si>
  <si>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</si>
  <si>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</si>
  <si>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</si>
  <si>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</si>
  <si>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</si>
  <si>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</si>
  <si>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</si>
  <si>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</si>
  <si>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</si>
  <si>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t>Mesi</t>
  </si>
  <si>
    <t>CALCOLO SUI TOTALI</t>
  </si>
  <si>
    <t>STATISTICHE MENSILI</t>
  </si>
  <si>
    <t>Media ponderata degli scostamenti tra giorni di pagamento e scadenza concordata</t>
  </si>
  <si>
    <t>calcolato secondo normativa 2015 (proporzione con importo fattura, con media degli scostamenti )</t>
  </si>
  <si>
    <t>relativo al secondo trimestre 2015</t>
  </si>
  <si>
    <t>anno</t>
  </si>
  <si>
    <t>num_prot</t>
  </si>
  <si>
    <t>nominativo</t>
  </si>
  <si>
    <t>dt_doc_or</t>
  </si>
  <si>
    <t>nr_doc_or</t>
  </si>
  <si>
    <t>dt_reg</t>
  </si>
  <si>
    <t>imp_fat</t>
  </si>
  <si>
    <t>imp_pag</t>
  </si>
  <si>
    <t>imp_sco</t>
  </si>
  <si>
    <t>lim_gg_max</t>
  </si>
  <si>
    <t>lim_da_data</t>
  </si>
  <si>
    <t>lim_a_data</t>
  </si>
  <si>
    <t>lim_min_imp_fat</t>
  </si>
  <si>
    <t>imp_iva</t>
  </si>
  <si>
    <t>MAGGIOLI SPA</t>
  </si>
  <si>
    <t xml:space="preserve">16              </t>
  </si>
  <si>
    <t xml:space="preserve">3               </t>
  </si>
  <si>
    <t xml:space="preserve">485             </t>
  </si>
  <si>
    <t>CENTRO STUDI ENTI LOCALI</t>
  </si>
  <si>
    <t xml:space="preserve">98              </t>
  </si>
  <si>
    <t xml:space="preserve">116             </t>
  </si>
  <si>
    <t xml:space="preserve">99              </t>
  </si>
  <si>
    <t xml:space="preserve">17              </t>
  </si>
  <si>
    <t xml:space="preserve">22              </t>
  </si>
  <si>
    <t xml:space="preserve">48              </t>
  </si>
  <si>
    <t xml:space="preserve">51              </t>
  </si>
  <si>
    <t xml:space="preserve">44              </t>
  </si>
  <si>
    <t xml:space="preserve">163             </t>
  </si>
  <si>
    <t xml:space="preserve">164             </t>
  </si>
  <si>
    <t xml:space="preserve">34              </t>
  </si>
  <si>
    <t xml:space="preserve">378             </t>
  </si>
  <si>
    <t xml:space="preserve">61              </t>
  </si>
  <si>
    <t xml:space="preserve">14              </t>
  </si>
  <si>
    <t xml:space="preserve">169             </t>
  </si>
  <si>
    <t xml:space="preserve">30              </t>
  </si>
  <si>
    <t xml:space="preserve">31              </t>
  </si>
  <si>
    <t xml:space="preserve">413             </t>
  </si>
  <si>
    <t xml:space="preserve">105             </t>
  </si>
  <si>
    <t xml:space="preserve">23              </t>
  </si>
  <si>
    <t xml:space="preserve">12              </t>
  </si>
  <si>
    <t xml:space="preserve">1               </t>
  </si>
  <si>
    <t xml:space="preserve">70              </t>
  </si>
  <si>
    <t xml:space="preserve">89              </t>
  </si>
  <si>
    <t xml:space="preserve">80              </t>
  </si>
  <si>
    <t xml:space="preserve">4               </t>
  </si>
  <si>
    <t xml:space="preserve">68              </t>
  </si>
  <si>
    <t xml:space="preserve">25              </t>
  </si>
  <si>
    <t>Anagrafica indicata nella Causale</t>
  </si>
  <si>
    <t xml:space="preserve">78              </t>
  </si>
  <si>
    <t xml:space="preserve">96              </t>
  </si>
  <si>
    <t xml:space="preserve">645             </t>
  </si>
  <si>
    <t xml:space="preserve">18              </t>
  </si>
  <si>
    <t>ENI SPA</t>
  </si>
  <si>
    <t xml:space="preserve">39              </t>
  </si>
  <si>
    <t xml:space="preserve">19              </t>
  </si>
  <si>
    <t xml:space="preserve">937             </t>
  </si>
  <si>
    <t xml:space="preserve">915             </t>
  </si>
  <si>
    <t xml:space="preserve">6               </t>
  </si>
  <si>
    <t xml:space="preserve">7               </t>
  </si>
  <si>
    <t xml:space="preserve">29              </t>
  </si>
  <si>
    <t xml:space="preserve">21              </t>
  </si>
  <si>
    <t xml:space="preserve">26              </t>
  </si>
  <si>
    <t xml:space="preserve">375             </t>
  </si>
  <si>
    <t xml:space="preserve">538             </t>
  </si>
  <si>
    <t xml:space="preserve">77              </t>
  </si>
  <si>
    <t xml:space="preserve">599             </t>
  </si>
  <si>
    <t xml:space="preserve">102             </t>
  </si>
  <si>
    <t xml:space="preserve">135             </t>
  </si>
  <si>
    <t xml:space="preserve">2               </t>
  </si>
  <si>
    <t xml:space="preserve">5               </t>
  </si>
  <si>
    <t xml:space="preserve">57              </t>
  </si>
  <si>
    <t xml:space="preserve">8/ivd           </t>
  </si>
  <si>
    <t xml:space="preserve">107             </t>
  </si>
  <si>
    <t xml:space="preserve">88              </t>
  </si>
  <si>
    <t xml:space="preserve">172             </t>
  </si>
  <si>
    <t xml:space="preserve">52              </t>
  </si>
  <si>
    <t xml:space="preserve">234             </t>
  </si>
  <si>
    <t>GI&amp;GI DI CASELLI ADEMA</t>
  </si>
  <si>
    <t>TECNOIMPIANTI SAS DI G.PESCE</t>
  </si>
  <si>
    <t>STUDIO LEGALE PAOLO STOLZI</t>
  </si>
  <si>
    <t xml:space="preserve">PRE-NOT         </t>
  </si>
  <si>
    <t>RUFFOLI S.R.L.</t>
  </si>
  <si>
    <t>ST.LEGALE PETTINI E ASSOCIATI</t>
  </si>
  <si>
    <t>AZIENDA USL 7 SIENA</t>
  </si>
  <si>
    <t xml:space="preserve">332/4           </t>
  </si>
  <si>
    <t>METALCARTA SRL -SERV.AMB-</t>
  </si>
  <si>
    <t>C.R. SOC.N.C. DI CONTI &amp; RICCA</t>
  </si>
  <si>
    <t xml:space="preserve">270             </t>
  </si>
  <si>
    <t>BORCHI COSTRUZIONI SRL</t>
  </si>
  <si>
    <t xml:space="preserve">13/2014         </t>
  </si>
  <si>
    <t>ORA S.N.C.</t>
  </si>
  <si>
    <t xml:space="preserve">33/4            </t>
  </si>
  <si>
    <t>IES-ITAL.ENERGIA E SERV.SPA</t>
  </si>
  <si>
    <t xml:space="preserve">262/P           </t>
  </si>
  <si>
    <t xml:space="preserve">65/4            </t>
  </si>
  <si>
    <t>COSIMI 1940 S.R.L.</t>
  </si>
  <si>
    <t xml:space="preserve">371/14          </t>
  </si>
  <si>
    <t>CONS.ZENIT COOP.SOC.CONS.A R.L</t>
  </si>
  <si>
    <t>FERRAMENTA MONTALCINESE</t>
  </si>
  <si>
    <t xml:space="preserve">2081            </t>
  </si>
  <si>
    <t>MONTALCINO TURISMO E SERV.SRL</t>
  </si>
  <si>
    <t xml:space="preserve">5/A             </t>
  </si>
  <si>
    <t>IMMAGINE STUDIO S.N.C.</t>
  </si>
  <si>
    <t>MEDIOCREDITO ITALIANO</t>
  </si>
  <si>
    <t xml:space="preserve">601/14          </t>
  </si>
  <si>
    <t>PIERANGIOLI ALESSANDRO</t>
  </si>
  <si>
    <t xml:space="preserve">64/14           </t>
  </si>
  <si>
    <t xml:space="preserve">2349            </t>
  </si>
  <si>
    <t xml:space="preserve">3182            </t>
  </si>
  <si>
    <t>AVV.ASS.GESMUNDO-GOLINI-CALUGI</t>
  </si>
  <si>
    <t xml:space="preserve">574             </t>
  </si>
  <si>
    <t xml:space="preserve">401             </t>
  </si>
  <si>
    <t>COST.EDIL DI MARTINI MARCO</t>
  </si>
  <si>
    <t>COOP CENTRO ITALIA SOC.COOPER.</t>
  </si>
  <si>
    <t xml:space="preserve">2894            </t>
  </si>
  <si>
    <t>TI FORMA SRL</t>
  </si>
  <si>
    <t>S.M.A.B.di MARZUCCHI A.&amp;C.SNC</t>
  </si>
  <si>
    <t>TERMOIDRAULICA FRANCINI SRL</t>
  </si>
  <si>
    <t>F.LLI MACHETTI SNC</t>
  </si>
  <si>
    <t xml:space="preserve">79/14           </t>
  </si>
  <si>
    <t>ENEL SERV.ELETTRICO SPA-TOSCAN</t>
  </si>
  <si>
    <t xml:space="preserve">887987          </t>
  </si>
  <si>
    <t xml:space="preserve">887943          </t>
  </si>
  <si>
    <t>TECNICOM S.R.L.</t>
  </si>
  <si>
    <t xml:space="preserve">1482            </t>
  </si>
  <si>
    <t>PRO.DIGI SRL</t>
  </si>
  <si>
    <t>ETRURIA P.A. SRL</t>
  </si>
  <si>
    <t xml:space="preserve">2332            </t>
  </si>
  <si>
    <t>FONDAZIONE LEGAMBIENTE INN.</t>
  </si>
  <si>
    <t xml:space="preserve">14A00760        </t>
  </si>
  <si>
    <t>VOLTOLINI MARIO</t>
  </si>
  <si>
    <t xml:space="preserve">72/R            </t>
  </si>
  <si>
    <t>GENERAL FISSAGGI SRL</t>
  </si>
  <si>
    <t>DOMENICO MARIA SANNINO (NOTAIO SANNINO)</t>
  </si>
  <si>
    <t>ETERNEDILE SPA</t>
  </si>
  <si>
    <t>GIUSTI ELETTROFORNITURE DI G.N</t>
  </si>
  <si>
    <t xml:space="preserve">190/4           </t>
  </si>
  <si>
    <t>LEADER SOC.COOP A R.L.</t>
  </si>
  <si>
    <t xml:space="preserve">808             </t>
  </si>
  <si>
    <t>LUSI GOMMA SRL</t>
  </si>
  <si>
    <t xml:space="preserve">1538            </t>
  </si>
  <si>
    <t>E.S.M.A. DI NAI PAOLO</t>
  </si>
  <si>
    <t>MARZOLA ARCHITETTO SIMONE</t>
  </si>
  <si>
    <t xml:space="preserve">PRENOT.23       </t>
  </si>
  <si>
    <t>TECNOLOGIE AMBIENTALI SRL     .</t>
  </si>
  <si>
    <t xml:space="preserve">113/14          </t>
  </si>
  <si>
    <t xml:space="preserve">180/14          </t>
  </si>
  <si>
    <t xml:space="preserve">236/14          </t>
  </si>
  <si>
    <t xml:space="preserve">229/14          </t>
  </si>
  <si>
    <t xml:space="preserve">209/14          </t>
  </si>
  <si>
    <t xml:space="preserve">263/14          </t>
  </si>
  <si>
    <t xml:space="preserve">262/14          </t>
  </si>
  <si>
    <t xml:space="preserve">293/14          </t>
  </si>
  <si>
    <t xml:space="preserve">294/14          </t>
  </si>
  <si>
    <t xml:space="preserve">337/14          </t>
  </si>
  <si>
    <t xml:space="preserve">338/14          </t>
  </si>
  <si>
    <t xml:space="preserve">387/14          </t>
  </si>
  <si>
    <t xml:space="preserve">388/14          </t>
  </si>
  <si>
    <t>GALA SPA</t>
  </si>
  <si>
    <t xml:space="preserve">9241            </t>
  </si>
  <si>
    <t xml:space="preserve">2630            </t>
  </si>
  <si>
    <t xml:space="preserve">166             </t>
  </si>
  <si>
    <t>KONE SPA</t>
  </si>
  <si>
    <t xml:space="preserve">93083208        </t>
  </si>
  <si>
    <t>VICOLO IN FIORE DI DONATELLI G</t>
  </si>
  <si>
    <t xml:space="preserve">124             </t>
  </si>
  <si>
    <t>OFFICINA C.R.C. SNC</t>
  </si>
  <si>
    <t xml:space="preserve">200/14          </t>
  </si>
  <si>
    <t>ACQUEDOTTO DEL FIORA SPA</t>
  </si>
  <si>
    <t xml:space="preserve">693461          </t>
  </si>
  <si>
    <t xml:space="preserve">692659          </t>
  </si>
  <si>
    <t xml:space="preserve">693354          </t>
  </si>
  <si>
    <t xml:space="preserve">693460          </t>
  </si>
  <si>
    <t xml:space="preserve">693468          </t>
  </si>
  <si>
    <t xml:space="preserve">693698          </t>
  </si>
  <si>
    <t xml:space="preserve">692641          </t>
  </si>
  <si>
    <t xml:space="preserve">692647          </t>
  </si>
  <si>
    <t xml:space="preserve">692648          </t>
  </si>
  <si>
    <t xml:space="preserve">692654          </t>
  </si>
  <si>
    <t xml:space="preserve">692661          </t>
  </si>
  <si>
    <t>COLORAMA SNC DI ROSSETI-PIZZIC</t>
  </si>
  <si>
    <t xml:space="preserve">2425            </t>
  </si>
  <si>
    <t xml:space="preserve">44895           </t>
  </si>
  <si>
    <t>L.I.F. DI GRAZIANO ARMINI</t>
  </si>
  <si>
    <t xml:space="preserve">795             </t>
  </si>
  <si>
    <t xml:space="preserve">692633          </t>
  </si>
  <si>
    <t xml:space="preserve">692632          </t>
  </si>
  <si>
    <t xml:space="preserve">693472          </t>
  </si>
  <si>
    <t xml:space="preserve">692653          </t>
  </si>
  <si>
    <t xml:space="preserve">692649          </t>
  </si>
  <si>
    <t xml:space="preserve">693470          </t>
  </si>
  <si>
    <t xml:space="preserve">692791          </t>
  </si>
  <si>
    <t xml:space="preserve">692692          </t>
  </si>
  <si>
    <t xml:space="preserve">693471          </t>
  </si>
  <si>
    <t xml:space="preserve">692663          </t>
  </si>
  <si>
    <t xml:space="preserve">692656          </t>
  </si>
  <si>
    <t xml:space="preserve">692655          </t>
  </si>
  <si>
    <t xml:space="preserve">692644          </t>
  </si>
  <si>
    <t xml:space="preserve">692643          </t>
  </si>
  <si>
    <t xml:space="preserve">692642          </t>
  </si>
  <si>
    <t xml:space="preserve">693355          </t>
  </si>
  <si>
    <t xml:space="preserve">692638          </t>
  </si>
  <si>
    <t xml:space="preserve">692636          </t>
  </si>
  <si>
    <t xml:space="preserve">692635          </t>
  </si>
  <si>
    <t xml:space="preserve">694048          </t>
  </si>
  <si>
    <t xml:space="preserve">693469          </t>
  </si>
  <si>
    <t xml:space="preserve">692651          </t>
  </si>
  <si>
    <t xml:space="preserve">692662          </t>
  </si>
  <si>
    <t xml:space="preserve">692658          </t>
  </si>
  <si>
    <t xml:space="preserve">692640          </t>
  </si>
  <si>
    <t xml:space="preserve">692639          </t>
  </si>
  <si>
    <t xml:space="preserve">692637          </t>
  </si>
  <si>
    <t xml:space="preserve">692634          </t>
  </si>
  <si>
    <t xml:space="preserve">692660          </t>
  </si>
  <si>
    <t xml:space="preserve">692657          </t>
  </si>
  <si>
    <t xml:space="preserve">692645          </t>
  </si>
  <si>
    <t xml:space="preserve">692646          </t>
  </si>
  <si>
    <t xml:space="preserve">692652          </t>
  </si>
  <si>
    <t>COOP SOC.OPUS LAETUS S.COOP</t>
  </si>
  <si>
    <t xml:space="preserve">78/B            </t>
  </si>
  <si>
    <t xml:space="preserve">1008 TEMP       </t>
  </si>
  <si>
    <t xml:space="preserve">30075090        </t>
  </si>
  <si>
    <t xml:space="preserve">30075826        </t>
  </si>
  <si>
    <t>MARINI PANDOLFI SPA GR.COMET</t>
  </si>
  <si>
    <t xml:space="preserve">50075/14        </t>
  </si>
  <si>
    <t>ENEL ENERGIA S.P.A.</t>
  </si>
  <si>
    <t xml:space="preserve">552407119       </t>
  </si>
  <si>
    <t>HERA COMM SRL</t>
  </si>
  <si>
    <t xml:space="preserve">008524094       </t>
  </si>
  <si>
    <t>COOP.SOCIALE IL PRATO</t>
  </si>
  <si>
    <t xml:space="preserve">591/14          </t>
  </si>
  <si>
    <t>INPUT SRL</t>
  </si>
  <si>
    <t>COPERNICO SRL</t>
  </si>
  <si>
    <t>PRATIC.S SRL</t>
  </si>
  <si>
    <t xml:space="preserve">2331/M          </t>
  </si>
  <si>
    <t xml:space="preserve">1852            </t>
  </si>
  <si>
    <t xml:space="preserve">2619            </t>
  </si>
  <si>
    <t>DEDAGROUP SPA</t>
  </si>
  <si>
    <t xml:space="preserve">318403875       </t>
  </si>
  <si>
    <t xml:space="preserve">318403874       </t>
  </si>
  <si>
    <t xml:space="preserve">5975601         </t>
  </si>
  <si>
    <t xml:space="preserve">1054            </t>
  </si>
  <si>
    <t xml:space="preserve">903             </t>
  </si>
  <si>
    <t xml:space="preserve">914             </t>
  </si>
  <si>
    <t xml:space="preserve">913             </t>
  </si>
  <si>
    <t xml:space="preserve">2148362         </t>
  </si>
  <si>
    <t xml:space="preserve">537             </t>
  </si>
  <si>
    <t>SOLUZIONE SRL</t>
  </si>
  <si>
    <t xml:space="preserve">926/F           </t>
  </si>
  <si>
    <t>ERREBIAN S.P.A.</t>
  </si>
  <si>
    <t xml:space="preserve">V/592260        </t>
  </si>
  <si>
    <t>BRAV SRL</t>
  </si>
  <si>
    <t xml:space="preserve">210/14          </t>
  </si>
  <si>
    <t>CONFR.MISERICORDIA MONTALCINO</t>
  </si>
  <si>
    <t>CONFR.MISERICORDIA TORRENIERI</t>
  </si>
  <si>
    <t xml:space="preserve">22/2014         </t>
  </si>
  <si>
    <t xml:space="preserve">8L01159345      </t>
  </si>
  <si>
    <t xml:space="preserve">8L01161722      </t>
  </si>
  <si>
    <t xml:space="preserve">8L01156738      </t>
  </si>
  <si>
    <t xml:space="preserve">8L01160737      </t>
  </si>
  <si>
    <t xml:space="preserve">8L01157394      </t>
  </si>
  <si>
    <t xml:space="preserve">8L01156435      </t>
  </si>
  <si>
    <t xml:space="preserve">8L01160496      </t>
  </si>
  <si>
    <t xml:space="preserve">8L01166154      </t>
  </si>
  <si>
    <t xml:space="preserve">8L01164430      </t>
  </si>
  <si>
    <t xml:space="preserve">8L01160197      </t>
  </si>
  <si>
    <t xml:space="preserve">8L01166077      </t>
  </si>
  <si>
    <t xml:space="preserve">8L01162328      </t>
  </si>
  <si>
    <t xml:space="preserve">8L01159690      </t>
  </si>
  <si>
    <t xml:space="preserve">8L01163249      </t>
  </si>
  <si>
    <t xml:space="preserve">8L01164652      </t>
  </si>
  <si>
    <t xml:space="preserve">8L01158510      </t>
  </si>
  <si>
    <t xml:space="preserve">8L01165669      </t>
  </si>
  <si>
    <t>E.S.TR.A. ENERGIE SRL</t>
  </si>
  <si>
    <t xml:space="preserve">141902186439    </t>
  </si>
  <si>
    <t xml:space="preserve">141902186441    </t>
  </si>
  <si>
    <t>LIQUIGAS SPA</t>
  </si>
  <si>
    <t xml:space="preserve">126896          </t>
  </si>
  <si>
    <t>STUDIO LEG.AVV.GIANNI GIORGI</t>
  </si>
  <si>
    <t xml:space="preserve">99/2014         </t>
  </si>
  <si>
    <t xml:space="preserve">998             </t>
  </si>
  <si>
    <t xml:space="preserve">999             </t>
  </si>
  <si>
    <t xml:space="preserve">1001            </t>
  </si>
  <si>
    <t>PITNEY BOWELS ITALIA SRL</t>
  </si>
  <si>
    <t>I.V.O. Digital Telecommunication Service Srl</t>
  </si>
  <si>
    <t xml:space="preserve">30441           </t>
  </si>
  <si>
    <t>FUSI &amp; FUSI S.N.C.</t>
  </si>
  <si>
    <t xml:space="preserve">1828            </t>
  </si>
  <si>
    <t xml:space="preserve">1834            </t>
  </si>
  <si>
    <t xml:space="preserve">1000            </t>
  </si>
  <si>
    <t xml:space="preserve">8L01160193      </t>
  </si>
  <si>
    <t>SEAT PAGINE GIALLE SPA</t>
  </si>
  <si>
    <t xml:space="preserve">BF00001087      </t>
  </si>
  <si>
    <t>LINEA CITTA S.R.L.</t>
  </si>
  <si>
    <t>MPS LEASING &amp; FACTORING SPA</t>
  </si>
  <si>
    <t>V2/2014/00308301</t>
  </si>
  <si>
    <t xml:space="preserve">47527           </t>
  </si>
  <si>
    <t xml:space="preserve">99/E            </t>
  </si>
  <si>
    <t>LAVANDERIA DONATELLA DI ROSSI</t>
  </si>
  <si>
    <t xml:space="preserve">732             </t>
  </si>
  <si>
    <t>SEI -SERVIZI ECOLOGICI INTEGRATI TOSCANA SRL</t>
  </si>
  <si>
    <t xml:space="preserve">2600            </t>
  </si>
  <si>
    <t>Inudustria Grafica Pistoiesi Editrice Il Leccio srl</t>
  </si>
  <si>
    <t xml:space="preserve">803             </t>
  </si>
  <si>
    <t>CENTRO STUDI STORIA CAMPAGNE E LAVORO CONTADINO</t>
  </si>
  <si>
    <t xml:space="preserve">NOTA            </t>
  </si>
  <si>
    <t xml:space="preserve">601786          </t>
  </si>
  <si>
    <t xml:space="preserve">1/1577          </t>
  </si>
  <si>
    <t xml:space="preserve">1/1576          </t>
  </si>
  <si>
    <t xml:space="preserve">1/01575         </t>
  </si>
  <si>
    <t>PRO LOCO MONTALCINO</t>
  </si>
  <si>
    <t xml:space="preserve">7x05304118      </t>
  </si>
  <si>
    <t>STUDIO FABBRI SRL</t>
  </si>
  <si>
    <t>ALESSANDRO BACCI</t>
  </si>
  <si>
    <t xml:space="preserve">6/2015          </t>
  </si>
  <si>
    <t xml:space="preserve">5/2015          </t>
  </si>
  <si>
    <t>Pignattai Luciano -Geologo</t>
  </si>
  <si>
    <t>SASSETTI SERVIZI</t>
  </si>
  <si>
    <t>LA PESCHIERA SOC.COOP.A R.L.</t>
  </si>
  <si>
    <t xml:space="preserve">1118            </t>
  </si>
  <si>
    <t>BUZZEGOLI DANIELE ARCHITETTO</t>
  </si>
  <si>
    <t xml:space="preserve">272/14          </t>
  </si>
  <si>
    <t>St.Tecnico Ing.Lambardi Claudio</t>
  </si>
  <si>
    <t xml:space="preserve">07/2015         </t>
  </si>
  <si>
    <t>Laboratorio di Architettura -Architetti Associati</t>
  </si>
  <si>
    <t>SANTINI ROBERTO</t>
  </si>
  <si>
    <t xml:space="preserve">01/15           </t>
  </si>
  <si>
    <t>GIACINTI LUCA</t>
  </si>
  <si>
    <t>LEGA DELLE AUTONOMIE LOCALI</t>
  </si>
  <si>
    <t>012838l020150000</t>
  </si>
  <si>
    <t>ANTARES SOC.COOPERATIVA</t>
  </si>
  <si>
    <t xml:space="preserve">755/14          </t>
  </si>
  <si>
    <t xml:space="preserve">101810 NOV      </t>
  </si>
  <si>
    <t>ESTRAGPL SRL -SERV.GPL-</t>
  </si>
  <si>
    <t xml:space="preserve">201500002588    </t>
  </si>
  <si>
    <t>Cresti Sandro (St.Tecnico arch. SANDRO CRESTI)</t>
  </si>
  <si>
    <t>STUDIO TEC.GEOL.DI P.INNOCENTI</t>
  </si>
  <si>
    <t>LAPI INGEGNERE DANIELE</t>
  </si>
  <si>
    <t xml:space="preserve">09/2015         </t>
  </si>
  <si>
    <t>APEA SIENA</t>
  </si>
  <si>
    <t>GEOSOL SRL</t>
  </si>
  <si>
    <t xml:space="preserve">11/15           </t>
  </si>
  <si>
    <t>BRAMERINI COSTRUZIONI SRL</t>
  </si>
  <si>
    <t>VIRTUAL LOGIC srl</t>
  </si>
  <si>
    <t xml:space="preserve">376/2015        </t>
  </si>
  <si>
    <t>CONSORZIO AGRARIO SIENA SCARL</t>
  </si>
  <si>
    <t xml:space="preserve">04/2015         </t>
  </si>
  <si>
    <t xml:space="preserve">17/16           </t>
  </si>
  <si>
    <t>GRAFICHE E.GASPARI SRL</t>
  </si>
  <si>
    <t xml:space="preserve">1/00030         </t>
  </si>
  <si>
    <t xml:space="preserve">101810 DIC      </t>
  </si>
  <si>
    <t>GALLERIA DELLO SPORT SRL</t>
  </si>
  <si>
    <t>CEL COMMERCIALE SRL</t>
  </si>
  <si>
    <t xml:space="preserve">376             </t>
  </si>
  <si>
    <t xml:space="preserve">151900201731    </t>
  </si>
  <si>
    <t xml:space="preserve">151900201732    </t>
  </si>
  <si>
    <t xml:space="preserve">151900201730    </t>
  </si>
  <si>
    <t xml:space="preserve">151900201728    </t>
  </si>
  <si>
    <t xml:space="preserve">11/2015         </t>
  </si>
  <si>
    <t xml:space="preserve">96-2015028FI    </t>
  </si>
  <si>
    <t>ELETTRO IMPIANTI SRL</t>
  </si>
  <si>
    <t xml:space="preserve">15/00024        </t>
  </si>
  <si>
    <t>KIBERNETES SRL</t>
  </si>
  <si>
    <t xml:space="preserve">9/ivd           </t>
  </si>
  <si>
    <t xml:space="preserve">606841          </t>
  </si>
  <si>
    <t xml:space="preserve">1102278         </t>
  </si>
  <si>
    <t xml:space="preserve">29070397        </t>
  </si>
  <si>
    <t xml:space="preserve">29071104        </t>
  </si>
  <si>
    <t>ANCI-ASS.NE NAZ.LE COMUNI IT.</t>
  </si>
  <si>
    <t>012830l020150005</t>
  </si>
  <si>
    <t>v2/2015/00021596</t>
  </si>
  <si>
    <t>CREDEMFACTOR SPA</t>
  </si>
  <si>
    <t>ANCITEL SPA</t>
  </si>
  <si>
    <t xml:space="preserve">3272            </t>
  </si>
  <si>
    <t>CAMST Soc Coop a R.L.</t>
  </si>
  <si>
    <t xml:space="preserve">2000700543      </t>
  </si>
  <si>
    <t xml:space="preserve">2000700542      </t>
  </si>
  <si>
    <t xml:space="preserve">2000700541      </t>
  </si>
  <si>
    <t xml:space="preserve">2000508130      </t>
  </si>
  <si>
    <t xml:space="preserve">2000700540      </t>
  </si>
  <si>
    <t>MEDISOFT SIST.INFORMATICI SRL</t>
  </si>
  <si>
    <t xml:space="preserve">71/F            </t>
  </si>
  <si>
    <t>ITALSOFT SRL</t>
  </si>
  <si>
    <t xml:space="preserve">68/2015         </t>
  </si>
  <si>
    <t>ANDREANI TRIBUTI S.R.L.</t>
  </si>
  <si>
    <t xml:space="preserve">1367/2014       </t>
  </si>
  <si>
    <t xml:space="preserve">1492/2014       </t>
  </si>
  <si>
    <t xml:space="preserve">1535/2014       </t>
  </si>
  <si>
    <t xml:space="preserve">87/2015         </t>
  </si>
  <si>
    <t xml:space="preserve">57/2015         </t>
  </si>
  <si>
    <t xml:space="preserve">104/2015        </t>
  </si>
  <si>
    <t xml:space="preserve">105/2015        </t>
  </si>
  <si>
    <t xml:space="preserve">141/2015        </t>
  </si>
  <si>
    <t xml:space="preserve">140/2015        </t>
  </si>
  <si>
    <t xml:space="preserve">228/2015        </t>
  </si>
  <si>
    <t xml:space="preserve">598             </t>
  </si>
  <si>
    <t xml:space="preserve">V2/513088       </t>
  </si>
  <si>
    <t xml:space="preserve">1177            </t>
  </si>
  <si>
    <t>AZ.AGR. MONACI LORIANO</t>
  </si>
  <si>
    <t xml:space="preserve">7x00081534      </t>
  </si>
  <si>
    <t xml:space="preserve">2106489         </t>
  </si>
  <si>
    <t xml:space="preserve">113/ivd         </t>
  </si>
  <si>
    <t xml:space="preserve">1/00093         </t>
  </si>
  <si>
    <t>CRGSRL PAVIMENTAZIONI STRADALI</t>
  </si>
  <si>
    <t xml:space="preserve">411501397363    </t>
  </si>
  <si>
    <t>MAS SERVIZI DI INGEGNERIA</t>
  </si>
  <si>
    <t xml:space="preserve">84  2014        </t>
  </si>
  <si>
    <t>Studio tecnico Bernardini CArlo</t>
  </si>
  <si>
    <t xml:space="preserve">06/2015         </t>
  </si>
  <si>
    <t xml:space="preserve">101810 gen      </t>
  </si>
  <si>
    <t xml:space="preserve">13/2015         </t>
  </si>
  <si>
    <t xml:space="preserve">2107241         </t>
  </si>
  <si>
    <t xml:space="preserve">2107860         </t>
  </si>
  <si>
    <t xml:space="preserve">303             </t>
  </si>
  <si>
    <t xml:space="preserve">588/2015        </t>
  </si>
  <si>
    <t xml:space="preserve">200             </t>
  </si>
  <si>
    <t>V1/2015/00005528</t>
  </si>
  <si>
    <t>TIP.LA STELLA DI MACHETTI R&amp;F</t>
  </si>
  <si>
    <t>AMBROGETTI SRL</t>
  </si>
  <si>
    <t xml:space="preserve">TL00010763      </t>
  </si>
  <si>
    <t xml:space="preserve">8L00140753      </t>
  </si>
  <si>
    <t xml:space="preserve">8L00139812      </t>
  </si>
  <si>
    <t xml:space="preserve">8L00135695      </t>
  </si>
  <si>
    <t xml:space="preserve">8L00136214      </t>
  </si>
  <si>
    <t xml:space="preserve">8L00134414      </t>
  </si>
  <si>
    <t xml:space="preserve">8L00134556      </t>
  </si>
  <si>
    <t xml:space="preserve">411501456793    </t>
  </si>
  <si>
    <t xml:space="preserve">151900366629    </t>
  </si>
  <si>
    <t xml:space="preserve">151900366632    </t>
  </si>
  <si>
    <t xml:space="preserve">151900366630    </t>
  </si>
  <si>
    <t xml:space="preserve">4532            </t>
  </si>
  <si>
    <t xml:space="preserve">8L00140586      </t>
  </si>
  <si>
    <t xml:space="preserve">8L00136967      </t>
  </si>
  <si>
    <t>ESSEPI INFORMATICA</t>
  </si>
  <si>
    <t>UNIPOL BANCA SPA</t>
  </si>
  <si>
    <t xml:space="preserve">100423          </t>
  </si>
  <si>
    <t xml:space="preserve">147/ivd         </t>
  </si>
  <si>
    <t xml:space="preserve">2105478         </t>
  </si>
  <si>
    <t xml:space="preserve">2105477         </t>
  </si>
  <si>
    <t xml:space="preserve">128/F           </t>
  </si>
  <si>
    <t xml:space="preserve">T000158294      </t>
  </si>
  <si>
    <t xml:space="preserve">340/T           </t>
  </si>
  <si>
    <t>L.A.M.E.T. S.N.C.</t>
  </si>
  <si>
    <t>FAIV DI MODARI MARTA MARLISA</t>
  </si>
  <si>
    <t xml:space="preserve">88/R            </t>
  </si>
  <si>
    <t xml:space="preserve">87/R            </t>
  </si>
  <si>
    <t xml:space="preserve">614912          </t>
  </si>
  <si>
    <t xml:space="preserve">614239          </t>
  </si>
  <si>
    <t xml:space="preserve">411501795294    </t>
  </si>
  <si>
    <t>CARTOLERIA PALLASSINI MARIAPIA</t>
  </si>
  <si>
    <t xml:space="preserve">1/2015          </t>
  </si>
  <si>
    <t>v1/2015/00006634</t>
  </si>
  <si>
    <t xml:space="preserve">2109299         </t>
  </si>
  <si>
    <t xml:space="preserve">5956090         </t>
  </si>
  <si>
    <t>ERREPI SCOPE DI CAV.R.PACI</t>
  </si>
  <si>
    <t xml:space="preserve">74/2015         </t>
  </si>
  <si>
    <t xml:space="preserve">1129            </t>
  </si>
  <si>
    <t xml:space="preserve">615455          </t>
  </si>
  <si>
    <t xml:space="preserve">266-2015028FI   </t>
  </si>
  <si>
    <t>v1/2015/00007880</t>
  </si>
  <si>
    <t>v1/2015/00007881</t>
  </si>
  <si>
    <t xml:space="preserve">1/00183         </t>
  </si>
  <si>
    <t xml:space="preserve">1/00182         </t>
  </si>
  <si>
    <t xml:space="preserve">1/00181         </t>
  </si>
  <si>
    <t xml:space="preserve">1/00180         </t>
  </si>
  <si>
    <t xml:space="preserve">32/2015         </t>
  </si>
  <si>
    <t xml:space="preserve">2109923         </t>
  </si>
  <si>
    <t xml:space="preserve">243             </t>
  </si>
  <si>
    <t xml:space="preserve">2111845         </t>
  </si>
  <si>
    <t>STEFANIA LATTANZI</t>
  </si>
  <si>
    <t xml:space="preserve">7/v4            </t>
  </si>
  <si>
    <t xml:space="preserve">37/2015         </t>
  </si>
  <si>
    <t>NUOVA CENTRO DIAGNOSI E CONS.</t>
  </si>
  <si>
    <t xml:space="preserve">75/F/15         </t>
  </si>
  <si>
    <t>FABBRI COSTRUZIONI SRL</t>
  </si>
  <si>
    <t xml:space="preserve">2P                            </t>
  </si>
  <si>
    <t xml:space="preserve">0046000047184   </t>
  </si>
  <si>
    <t xml:space="preserve">004600048882    </t>
  </si>
  <si>
    <t>ARUBA SPA</t>
  </si>
  <si>
    <t xml:space="preserve">2015PA0002462   </t>
  </si>
  <si>
    <t>INGROROLL S.N.C.</t>
  </si>
  <si>
    <t xml:space="preserve">1/e/15          </t>
  </si>
  <si>
    <t xml:space="preserve">151900757934    </t>
  </si>
  <si>
    <t xml:space="preserve">151900757935    </t>
  </si>
  <si>
    <t xml:space="preserve">151900757931    </t>
  </si>
  <si>
    <t xml:space="preserve">151900757936    </t>
  </si>
  <si>
    <t xml:space="preserve">151900757933    </t>
  </si>
  <si>
    <t>SO.L.A.T. SRL</t>
  </si>
  <si>
    <t>CONSORZIO TERRE CABLATE</t>
  </si>
  <si>
    <t>POSTE ITALIANE SPA</t>
  </si>
  <si>
    <t xml:space="preserve">8715094965      </t>
  </si>
  <si>
    <t xml:space="preserve">2111458         </t>
  </si>
  <si>
    <t xml:space="preserve">2110803         </t>
  </si>
  <si>
    <t xml:space="preserve">0002115868      </t>
  </si>
  <si>
    <t xml:space="preserve">V2/530025       </t>
  </si>
  <si>
    <t xml:space="preserve">V2/530026       </t>
  </si>
  <si>
    <t>VENTURINI MAURO</t>
  </si>
  <si>
    <t xml:space="preserve">004600182727    </t>
  </si>
  <si>
    <t xml:space="preserve">004600191210    </t>
  </si>
  <si>
    <t xml:space="preserve">004600182726    </t>
  </si>
  <si>
    <t xml:space="preserve">06114           </t>
  </si>
  <si>
    <t xml:space="preserve">247/ivd         </t>
  </si>
  <si>
    <t xml:space="preserve">0002116787      </t>
  </si>
  <si>
    <t xml:space="preserve">0002116630      </t>
  </si>
  <si>
    <t xml:space="preserve">T000228395      </t>
  </si>
  <si>
    <t xml:space="preserve">4115020473      </t>
  </si>
  <si>
    <t xml:space="preserve">2000784220      </t>
  </si>
  <si>
    <t xml:space="preserve">2000784218      </t>
  </si>
  <si>
    <t>PARISI CARLOTTA</t>
  </si>
  <si>
    <t xml:space="preserve">0002116983      </t>
  </si>
  <si>
    <t xml:space="preserve">0002117104      </t>
  </si>
  <si>
    <t xml:space="preserve">0002117105      </t>
  </si>
  <si>
    <t xml:space="preserve">2000784219      </t>
  </si>
  <si>
    <t xml:space="preserve">2000784221      </t>
  </si>
  <si>
    <t xml:space="preserve">2000784222      </t>
  </si>
  <si>
    <t>ECO-GEST SRL</t>
  </si>
  <si>
    <t xml:space="preserve">19 D            </t>
  </si>
  <si>
    <t xml:space="preserve">004600249551    </t>
  </si>
  <si>
    <t xml:space="preserve">82-2014028FI    </t>
  </si>
  <si>
    <t xml:space="preserve">8715108457      </t>
  </si>
  <si>
    <t xml:space="preserve">2015PA0004236   </t>
  </si>
  <si>
    <t xml:space="preserve">411502597325    </t>
  </si>
  <si>
    <t xml:space="preserve">411502597322    </t>
  </si>
  <si>
    <t xml:space="preserve">411502597329    </t>
  </si>
  <si>
    <t xml:space="preserve">411502597321    </t>
  </si>
  <si>
    <t xml:space="preserve">411502597326    </t>
  </si>
  <si>
    <t xml:space="preserve">411502597313    </t>
  </si>
  <si>
    <t xml:space="preserve">411502597312    </t>
  </si>
  <si>
    <t xml:space="preserve">411502597316    </t>
  </si>
  <si>
    <t xml:space="preserve">411502597328    </t>
  </si>
  <si>
    <t xml:space="preserve">411502597339    </t>
  </si>
  <si>
    <t xml:space="preserve">411502597338    </t>
  </si>
  <si>
    <t xml:space="preserve">411502635715    </t>
  </si>
  <si>
    <t xml:space="preserve">411502597323    </t>
  </si>
  <si>
    <t xml:space="preserve">411502597310    </t>
  </si>
  <si>
    <t xml:space="preserve">411502597342    </t>
  </si>
  <si>
    <t xml:space="preserve">411502597317    </t>
  </si>
  <si>
    <t xml:space="preserve">411502597334    </t>
  </si>
  <si>
    <t xml:space="preserve">411502597320    </t>
  </si>
  <si>
    <t xml:space="preserve">411502646908    </t>
  </si>
  <si>
    <t xml:space="preserve">8715083397      </t>
  </si>
  <si>
    <t>EDIL PELLEGRINI SRL</t>
  </si>
  <si>
    <t xml:space="preserve">24/2015         </t>
  </si>
  <si>
    <t xml:space="preserve">14/PA           </t>
  </si>
  <si>
    <t xml:space="preserve">000450          </t>
  </si>
  <si>
    <t xml:space="preserve">411502597335    </t>
  </si>
  <si>
    <t xml:space="preserve">411502597330    </t>
  </si>
  <si>
    <t xml:space="preserve">411502597315    </t>
  </si>
  <si>
    <t xml:space="preserve">411502597332    </t>
  </si>
  <si>
    <t xml:space="preserve">411502597314    </t>
  </si>
  <si>
    <t xml:space="preserve">411502597341    </t>
  </si>
  <si>
    <t xml:space="preserve">411502597319    </t>
  </si>
  <si>
    <t xml:space="preserve">411502597318    </t>
  </si>
  <si>
    <t xml:space="preserve">411502597324    </t>
  </si>
  <si>
    <t xml:space="preserve">411502597327    </t>
  </si>
  <si>
    <t xml:space="preserve">411502597337    </t>
  </si>
  <si>
    <t xml:space="preserve">411502597311    </t>
  </si>
  <si>
    <t xml:space="preserve">411502597343    </t>
  </si>
  <si>
    <t xml:space="preserve">411502597333    </t>
  </si>
  <si>
    <t xml:space="preserve">411502597336    </t>
  </si>
  <si>
    <t xml:space="preserve">411502944153    </t>
  </si>
  <si>
    <t xml:space="preserve">511502944153    </t>
  </si>
  <si>
    <t xml:space="preserve">511502944156    </t>
  </si>
  <si>
    <t xml:space="preserve">411502944154    </t>
  </si>
  <si>
    <t xml:space="preserve">411502944150    </t>
  </si>
  <si>
    <t xml:space="preserve">411502944149    </t>
  </si>
  <si>
    <t xml:space="preserve">411502944157    </t>
  </si>
  <si>
    <t xml:space="preserve">411502944160    </t>
  </si>
  <si>
    <t xml:space="preserve">411502944155    </t>
  </si>
  <si>
    <t xml:space="preserve">411502944152    </t>
  </si>
  <si>
    <t xml:space="preserve">411502944151    </t>
  </si>
  <si>
    <t xml:space="preserve">411502944158    </t>
  </si>
  <si>
    <t xml:space="preserve">411502944159    </t>
  </si>
  <si>
    <t xml:space="preserve">411502944148    </t>
  </si>
  <si>
    <t xml:space="preserve">411503233110    </t>
  </si>
  <si>
    <t xml:space="preserve">0150020150000122200           </t>
  </si>
  <si>
    <t xml:space="preserve">20150000122200  </t>
  </si>
  <si>
    <t xml:space="preserve">20150000124200  </t>
  </si>
  <si>
    <t xml:space="preserve">20150000124300  </t>
  </si>
  <si>
    <t xml:space="preserve">20150000125100  </t>
  </si>
  <si>
    <t xml:space="preserve">20150000125200  </t>
  </si>
  <si>
    <t xml:space="preserve">20150000125500  </t>
  </si>
  <si>
    <t xml:space="preserve">20150000125600  </t>
  </si>
  <si>
    <t xml:space="preserve">20150000126800  </t>
  </si>
  <si>
    <t xml:space="preserve">20150000122400  </t>
  </si>
  <si>
    <t xml:space="preserve">20150000122600  </t>
  </si>
  <si>
    <t xml:space="preserve">20150000126400  </t>
  </si>
  <si>
    <t xml:space="preserve">20150000122900  </t>
  </si>
  <si>
    <t xml:space="preserve">20150000123000  </t>
  </si>
  <si>
    <t xml:space="preserve">20150000123200  </t>
  </si>
  <si>
    <t xml:space="preserve">20150000123100  </t>
  </si>
  <si>
    <t xml:space="preserve">201500001233000 </t>
  </si>
  <si>
    <t xml:space="preserve">20150000123400  </t>
  </si>
  <si>
    <t xml:space="preserve">20150000123500  </t>
  </si>
  <si>
    <t xml:space="preserve">20150000123600  </t>
  </si>
  <si>
    <t xml:space="preserve">20150000123700  </t>
  </si>
  <si>
    <t xml:space="preserve">20150000123800  </t>
  </si>
  <si>
    <t xml:space="preserve">20150000123900  </t>
  </si>
  <si>
    <t xml:space="preserve">20150000124000  </t>
  </si>
  <si>
    <t xml:space="preserve">20150000124100  </t>
  </si>
  <si>
    <t xml:space="preserve">20150000124400  </t>
  </si>
  <si>
    <t xml:space="preserve">20150000124500  </t>
  </si>
  <si>
    <t xml:space="preserve">20150000124700  </t>
  </si>
  <si>
    <t xml:space="preserve">20150000124600  </t>
  </si>
  <si>
    <t xml:space="preserve">20150000124800  </t>
  </si>
  <si>
    <t xml:space="preserve">20150000125000  </t>
  </si>
  <si>
    <t>GSE Spa Gestore servizi elettrici</t>
  </si>
  <si>
    <t xml:space="preserve">9505            </t>
  </si>
  <si>
    <t xml:space="preserve">9507            </t>
  </si>
  <si>
    <t xml:space="preserve">4-15            </t>
  </si>
  <si>
    <t>ALANTAGLIO DI VICHI ANDREA</t>
  </si>
  <si>
    <t xml:space="preserve">4600334463      </t>
  </si>
  <si>
    <t xml:space="preserve">2614507302      </t>
  </si>
  <si>
    <t xml:space="preserve">004600060356    </t>
  </si>
  <si>
    <t xml:space="preserve">4600063248      </t>
  </si>
  <si>
    <t xml:space="preserve">4600063247      </t>
  </si>
  <si>
    <t xml:space="preserve">48/PA           </t>
  </si>
  <si>
    <t>ST.COMM.CAPPIETTI GIOVANNI</t>
  </si>
  <si>
    <t xml:space="preserve">00003           </t>
  </si>
  <si>
    <t xml:space="preserve">00002           </t>
  </si>
  <si>
    <t xml:space="preserve">00001           </t>
  </si>
  <si>
    <t xml:space="preserve">p-33                          </t>
  </si>
  <si>
    <t xml:space="preserve">PA/11           </t>
  </si>
  <si>
    <t xml:space="preserve">6P              </t>
  </si>
  <si>
    <t xml:space="preserve">6-15            </t>
  </si>
  <si>
    <t xml:space="preserve">311             </t>
  </si>
  <si>
    <t xml:space="preserve">P-32                          </t>
  </si>
  <si>
    <t xml:space="preserve">90/200          </t>
  </si>
  <si>
    <t xml:space="preserve">7320            </t>
  </si>
  <si>
    <t xml:space="preserve">2118066         </t>
  </si>
  <si>
    <t xml:space="preserve">2118067         </t>
  </si>
  <si>
    <t>CAPPELLI ANTONIO</t>
  </si>
  <si>
    <t xml:space="preserve">2120243         </t>
  </si>
  <si>
    <t xml:space="preserve">2120244         </t>
  </si>
  <si>
    <t xml:space="preserve">2120245         </t>
  </si>
  <si>
    <t xml:space="preserve">411503797333    </t>
  </si>
  <si>
    <t xml:space="preserve">411503797334    </t>
  </si>
  <si>
    <t xml:space="preserve">421500044689    </t>
  </si>
  <si>
    <t xml:space="preserve">1/PA-2          </t>
  </si>
  <si>
    <t xml:space="preserve">8/vpa           </t>
  </si>
  <si>
    <t xml:space="preserve">185/f/15        </t>
  </si>
  <si>
    <t xml:space="preserve">VC3586          </t>
  </si>
  <si>
    <t xml:space="preserve">vc3584          </t>
  </si>
  <si>
    <t>PALINSESTO SNC</t>
  </si>
  <si>
    <t xml:space="preserve">13/e            </t>
  </si>
  <si>
    <t xml:space="preserve">12/e            </t>
  </si>
  <si>
    <t xml:space="preserve">4600383940      </t>
  </si>
  <si>
    <t xml:space="preserve">7798            </t>
  </si>
  <si>
    <t xml:space="preserve">2151-2015057FI  </t>
  </si>
  <si>
    <t>CHIANTI GARDEN SERVICE SRL</t>
  </si>
  <si>
    <t xml:space="preserve">2-15            </t>
  </si>
  <si>
    <t xml:space="preserve">VC3585          </t>
  </si>
  <si>
    <t xml:space="preserve">VC3583          </t>
  </si>
  <si>
    <t xml:space="preserve">8715129486      </t>
  </si>
  <si>
    <t xml:space="preserve">411504065256    </t>
  </si>
  <si>
    <t xml:space="preserve">411504065263    </t>
  </si>
  <si>
    <t xml:space="preserve">411504065260    </t>
  </si>
  <si>
    <t xml:space="preserve">411504065258    </t>
  </si>
  <si>
    <t xml:space="preserve">411504065270    </t>
  </si>
  <si>
    <t xml:space="preserve">411504065267    </t>
  </si>
  <si>
    <t xml:space="preserve">411504065257    </t>
  </si>
  <si>
    <t xml:space="preserve">411504065254    </t>
  </si>
  <si>
    <t xml:space="preserve">27/PA           </t>
  </si>
  <si>
    <t xml:space="preserve">35/PA           </t>
  </si>
  <si>
    <t xml:space="preserve">28/PA           </t>
  </si>
  <si>
    <t>BENOCCI SPA</t>
  </si>
  <si>
    <t xml:space="preserve">411504065255    </t>
  </si>
  <si>
    <t xml:space="preserve">411504065264    </t>
  </si>
  <si>
    <t xml:space="preserve">411504065265    </t>
  </si>
  <si>
    <t xml:space="preserve">411504065271    </t>
  </si>
  <si>
    <t xml:space="preserve">411504065259    </t>
  </si>
  <si>
    <t xml:space="preserve">411504065266    </t>
  </si>
  <si>
    <t xml:space="preserve">411504065262    </t>
  </si>
  <si>
    <t xml:space="preserve">411504065272    </t>
  </si>
  <si>
    <t xml:space="preserve">411504065249    </t>
  </si>
  <si>
    <t xml:space="preserve">411504065283    </t>
  </si>
  <si>
    <t xml:space="preserve">411504065277    </t>
  </si>
  <si>
    <t xml:space="preserve">411504065251    </t>
  </si>
  <si>
    <t xml:space="preserve">411504015128    </t>
  </si>
  <si>
    <t xml:space="preserve">411504065286    </t>
  </si>
  <si>
    <t xml:space="preserve">411504065289    </t>
  </si>
  <si>
    <t xml:space="preserve">411504065247    </t>
  </si>
  <si>
    <t xml:space="preserve">411504065281    </t>
  </si>
  <si>
    <t xml:space="preserve">4115046288      </t>
  </si>
  <si>
    <t xml:space="preserve">411504065285    </t>
  </si>
  <si>
    <t xml:space="preserve">411504065248    </t>
  </si>
  <si>
    <t xml:space="preserve">411504065275    </t>
  </si>
  <si>
    <t xml:space="preserve">411504065276    </t>
  </si>
  <si>
    <t xml:space="preserve">411504065250    </t>
  </si>
  <si>
    <t xml:space="preserve">2000519964      </t>
  </si>
  <si>
    <t xml:space="preserve">200519961       </t>
  </si>
  <si>
    <t xml:space="preserve">2000519962      </t>
  </si>
  <si>
    <t xml:space="preserve">200519963       </t>
  </si>
  <si>
    <t xml:space="preserve">2000782518      </t>
  </si>
  <si>
    <t xml:space="preserve">2000782516      </t>
  </si>
  <si>
    <t xml:space="preserve">2000782517      </t>
  </si>
  <si>
    <t xml:space="preserve">000782515       </t>
  </si>
  <si>
    <t xml:space="preserve">2000782519      </t>
  </si>
  <si>
    <t>SECUR CONTROL GIANNINI SRL</t>
  </si>
  <si>
    <t xml:space="preserve">2000519960      </t>
  </si>
  <si>
    <t xml:space="preserve">411504065284    </t>
  </si>
  <si>
    <t xml:space="preserve">411504065245    </t>
  </si>
  <si>
    <t xml:space="preserve">411504065278    </t>
  </si>
  <si>
    <t xml:space="preserve">1848            </t>
  </si>
  <si>
    <t xml:space="preserve">1850            </t>
  </si>
  <si>
    <t xml:space="preserve">1849            </t>
  </si>
  <si>
    <t xml:space="preserve">1847            </t>
  </si>
  <si>
    <t>ZEP ITALIA SRL</t>
  </si>
  <si>
    <t xml:space="preserve">257748/1        </t>
  </si>
  <si>
    <t xml:space="preserve">1173-2015057FI  </t>
  </si>
  <si>
    <t xml:space="preserve">2000786518      </t>
  </si>
  <si>
    <t xml:space="preserve">2000786522      </t>
  </si>
  <si>
    <t xml:space="preserve">2000786520      </t>
  </si>
  <si>
    <t xml:space="preserve">2000786519      </t>
  </si>
  <si>
    <t xml:space="preserve">2000786521      </t>
  </si>
  <si>
    <t xml:space="preserve">411504065279    </t>
  </si>
  <si>
    <t xml:space="preserve">411504065280    </t>
  </si>
  <si>
    <t xml:space="preserve">411504065244    </t>
  </si>
  <si>
    <t xml:space="preserve">411504065282    </t>
  </si>
  <si>
    <t xml:space="preserve">411504065287    </t>
  </si>
  <si>
    <t xml:space="preserve">411504065246    </t>
  </si>
  <si>
    <t xml:space="preserve">411504065273    </t>
  </si>
  <si>
    <t xml:space="preserve">411504065252    </t>
  </si>
  <si>
    <t xml:space="preserve">411504065268    </t>
  </si>
  <si>
    <t xml:space="preserve">411504065261    </t>
  </si>
  <si>
    <t xml:space="preserve">411504065274    </t>
  </si>
  <si>
    <t xml:space="preserve">411504065253    </t>
  </si>
  <si>
    <t xml:space="preserve">411504065269    </t>
  </si>
  <si>
    <t xml:space="preserve">8715139857      </t>
  </si>
  <si>
    <t xml:space="preserve">VA/546860       </t>
  </si>
  <si>
    <t>RETE FERROVIARIA ITALIANA SPA</t>
  </si>
  <si>
    <t xml:space="preserve">8201061751      </t>
  </si>
  <si>
    <t xml:space="preserve">8201061749      </t>
  </si>
  <si>
    <t xml:space="preserve">93241046        </t>
  </si>
  <si>
    <t xml:space="preserve">4600417324      </t>
  </si>
  <si>
    <t>RUTELLI MANFREDI</t>
  </si>
  <si>
    <t xml:space="preserve">1-15            </t>
  </si>
  <si>
    <t xml:space="preserve">1/1             </t>
  </si>
  <si>
    <t xml:space="preserve">9868            </t>
  </si>
  <si>
    <t xml:space="preserve">90/A            </t>
  </si>
  <si>
    <t xml:space="preserve">4/PA            </t>
  </si>
  <si>
    <t xml:space="preserve">115             </t>
  </si>
  <si>
    <t xml:space="preserve">3424            </t>
  </si>
  <si>
    <t xml:space="preserve">108262          </t>
  </si>
  <si>
    <t xml:space="preserve">108258          </t>
  </si>
  <si>
    <t xml:space="preserve">108266          </t>
  </si>
  <si>
    <t xml:space="preserve">108261          </t>
  </si>
  <si>
    <t xml:space="preserve">108270          </t>
  </si>
  <si>
    <t xml:space="preserve">108260          </t>
  </si>
  <si>
    <t xml:space="preserve">108265          </t>
  </si>
  <si>
    <t xml:space="preserve">108263          </t>
  </si>
  <si>
    <t xml:space="preserve">108267          </t>
  </si>
  <si>
    <t xml:space="preserve">108288          </t>
  </si>
  <si>
    <t xml:space="preserve">108280          </t>
  </si>
  <si>
    <t xml:space="preserve">108284          </t>
  </si>
  <si>
    <t xml:space="preserve">108278          </t>
  </si>
  <si>
    <t xml:space="preserve">108286          </t>
  </si>
  <si>
    <t xml:space="preserve">108282          </t>
  </si>
  <si>
    <t xml:space="preserve">108257          </t>
  </si>
  <si>
    <t xml:space="preserve">108274          </t>
  </si>
  <si>
    <t xml:space="preserve">108276          </t>
  </si>
  <si>
    <t xml:space="preserve">108269          </t>
  </si>
  <si>
    <t xml:space="preserve">108272          </t>
  </si>
  <si>
    <t xml:space="preserve">108277          </t>
  </si>
  <si>
    <t xml:space="preserve">108279          </t>
  </si>
  <si>
    <t xml:space="preserve">108271          </t>
  </si>
  <si>
    <t xml:space="preserve">108287          </t>
  </si>
  <si>
    <t xml:space="preserve">108275          </t>
  </si>
  <si>
    <t xml:space="preserve">108283          </t>
  </si>
  <si>
    <t xml:space="preserve">108281          </t>
  </si>
  <si>
    <t xml:space="preserve">108273          </t>
  </si>
  <si>
    <t xml:space="preserve">108285          </t>
  </si>
  <si>
    <t xml:space="preserve">108268          </t>
  </si>
  <si>
    <t xml:space="preserve">1500002         </t>
  </si>
  <si>
    <t>WURTH SRL</t>
  </si>
  <si>
    <t xml:space="preserve">4270499970      </t>
  </si>
  <si>
    <t xml:space="preserve">4600159838      </t>
  </si>
  <si>
    <t xml:space="preserve">004600159839    </t>
  </si>
  <si>
    <t xml:space="preserve">4600249551      </t>
  </si>
  <si>
    <t xml:space="preserve">10-15           </t>
  </si>
  <si>
    <t xml:space="preserve">1116224         </t>
  </si>
  <si>
    <t xml:space="preserve">2124395         </t>
  </si>
  <si>
    <t>STEBO AMBIENTE SRL</t>
  </si>
  <si>
    <t xml:space="preserve">RLPA-2015-79    </t>
  </si>
  <si>
    <t xml:space="preserve">2124532         </t>
  </si>
  <si>
    <t xml:space="preserve">6/03            </t>
  </si>
  <si>
    <t xml:space="preserve">1115896         </t>
  </si>
  <si>
    <t xml:space="preserve">391             </t>
  </si>
  <si>
    <t xml:space="preserve">VC4339          </t>
  </si>
  <si>
    <t xml:space="preserve">VC4336          </t>
  </si>
  <si>
    <t xml:space="preserve">VC4337          </t>
  </si>
  <si>
    <t xml:space="preserve">p-26                          </t>
  </si>
  <si>
    <t xml:space="preserve">196-2015028fi                 </t>
  </si>
  <si>
    <t>C:\Users\volpi\Desktop\MonitPagPe.txt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</si>
</sst>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000000"/>
    <numFmt numFmtId="165" formatCode="0.00000000"/>
    <numFmt numFmtId="166" formatCode="0.0000000"/>
    <numFmt numFmtId="167" formatCode="0.000000"/>
    <numFmt numFmtId="168" formatCode="0.00000"/>
    <numFmt numFmtId="169" formatCode="0.0000"/>
    <numFmt numFmtId="170" formatCode="0.000"/>
    <numFmt numFmtId="171" formatCode="0.0000000000"/>
    <numFmt numFmtId="172" formatCode="0.00000000000"/>
    <numFmt numFmtId="173" formatCode="&quot;€&quot;\ #,##0.00"/>
  </numFmts>
  <fonts count="52">
    <font>
      <sz val="10"/>
      <name val="Arial"/>
      <family val="0"/>
    </font>
    <font>
      <b/>
      <sz val="14"/>
      <name val="Arial"/>
      <family val="2"/>
    </font>
    <font>
      <sz val="8"/>
      <name val="Arial"/>
      <family val="2"/>
    </font>
    <font>
      <b/>
      <sz val="12"/>
      <color indexed="12"/>
      <name val="Arial Black"/>
      <family val="2"/>
    </font>
    <font>
      <sz val="12"/>
      <color indexed="12"/>
      <name val="Arial Black"/>
      <family val="2"/>
    </font>
    <font>
      <sz val="10"/>
      <color indexed="41"/>
      <name val="Arial"/>
      <family val="2"/>
    </font>
    <font>
      <b/>
      <sz val="10"/>
      <name val="Arial"/>
      <family val="2"/>
    </font>
    <font>
      <i/>
      <sz val="9"/>
      <color indexed="12"/>
      <name val="Arial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8"/>
      <color indexed="8"/>
      <name val="Arial"/>
      <family val="0"/>
    </font>
    <font>
      <b/>
      <sz val="10"/>
      <color indexed="12"/>
      <name val="Arial Black"/>
      <family val="2"/>
    </font>
    <font>
      <sz val="12"/>
      <name val="Arial"/>
      <family val="2"/>
    </font>
    <font>
      <i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7" fillId="19" borderId="1" applyNumberFormat="0" applyAlignment="0" applyProtection="0"/>
    <xf numFmtId="0" fontId="38" fillId="0" borderId="2" applyNumberFormat="0" applyFill="0" applyAlignment="0" applyProtection="0"/>
    <xf numFmtId="0" fontId="39" fillId="20" borderId="3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40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8" borderId="0" applyNumberFormat="0" applyBorder="0" applyAlignment="0" applyProtection="0"/>
    <xf numFmtId="0" fontId="0" fillId="29" borderId="4" applyNumberFormat="0" applyFont="0" applyAlignment="0" applyProtection="0"/>
    <xf numFmtId="0" fontId="42" fillId="19" borderId="5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30" borderId="0" applyNumberFormat="0" applyBorder="0" applyAlignment="0" applyProtection="0"/>
    <xf numFmtId="0" fontId="51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49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0" fillId="0" borderId="0" xfId="0" applyAlignment="1" quotePrefix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/>
    </xf>
    <xf numFmtId="0" fontId="0" fillId="0" borderId="11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13" xfId="0" applyNumberFormat="1" applyBorder="1" applyAlignment="1">
      <alignment/>
    </xf>
    <xf numFmtId="0" fontId="0" fillId="0" borderId="14" xfId="0" applyBorder="1" applyAlignment="1">
      <alignment/>
    </xf>
    <xf numFmtId="0" fontId="0" fillId="0" borderId="15" xfId="0" applyNumberFormat="1" applyBorder="1" applyAlignment="1">
      <alignment/>
    </xf>
    <xf numFmtId="0" fontId="0" fillId="0" borderId="0" xfId="0" applyBorder="1" applyAlignment="1">
      <alignment/>
    </xf>
    <xf numFmtId="0" fontId="0" fillId="32" borderId="0" xfId="0" applyFill="1" applyAlignment="1">
      <alignment/>
    </xf>
    <xf numFmtId="0" fontId="0" fillId="32" borderId="16" xfId="0" applyFill="1" applyBorder="1" applyAlignment="1">
      <alignment/>
    </xf>
    <xf numFmtId="0" fontId="0" fillId="32" borderId="17" xfId="0" applyFill="1" applyBorder="1" applyAlignment="1">
      <alignment/>
    </xf>
    <xf numFmtId="0" fontId="0" fillId="32" borderId="18" xfId="0" applyFill="1" applyBorder="1" applyAlignment="1">
      <alignment/>
    </xf>
    <xf numFmtId="0" fontId="0" fillId="32" borderId="19" xfId="0" applyFill="1" applyBorder="1" applyAlignment="1">
      <alignment/>
    </xf>
    <xf numFmtId="0" fontId="0" fillId="32" borderId="0" xfId="0" applyFill="1" applyBorder="1" applyAlignment="1">
      <alignment/>
    </xf>
    <xf numFmtId="0" fontId="0" fillId="32" borderId="20" xfId="0" applyFill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32" borderId="21" xfId="0" applyFill="1" applyBorder="1" applyAlignment="1">
      <alignment/>
    </xf>
    <xf numFmtId="0" fontId="0" fillId="32" borderId="22" xfId="0" applyFill="1" applyBorder="1" applyAlignment="1">
      <alignment/>
    </xf>
    <xf numFmtId="0" fontId="0" fillId="32" borderId="23" xfId="0" applyFill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3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4" fillId="0" borderId="28" xfId="0" applyFont="1" applyBorder="1" applyAlignment="1">
      <alignment horizontal="left"/>
    </xf>
    <xf numFmtId="0" fontId="0" fillId="0" borderId="29" xfId="0" applyBorder="1" applyAlignment="1">
      <alignment/>
    </xf>
    <xf numFmtId="0" fontId="1" fillId="0" borderId="30" xfId="0" applyFont="1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5" fillId="33" borderId="24" xfId="0" applyFont="1" applyFill="1" applyBorder="1" applyAlignment="1">
      <alignment/>
    </xf>
    <xf numFmtId="0" fontId="5" fillId="33" borderId="25" xfId="0" applyFont="1" applyFill="1" applyBorder="1" applyAlignment="1">
      <alignment/>
    </xf>
    <xf numFmtId="0" fontId="5" fillId="33" borderId="26" xfId="0" applyFont="1" applyFill="1" applyBorder="1" applyAlignment="1">
      <alignment/>
    </xf>
    <xf numFmtId="0" fontId="5" fillId="33" borderId="27" xfId="0" applyFont="1" applyFill="1" applyBorder="1" applyAlignment="1">
      <alignment vertical="top" wrapText="1"/>
    </xf>
    <xf numFmtId="0" fontId="5" fillId="33" borderId="0" xfId="0" applyFont="1" applyFill="1" applyBorder="1" applyAlignment="1">
      <alignment vertical="top" wrapText="1"/>
    </xf>
    <xf numFmtId="0" fontId="5" fillId="33" borderId="0" xfId="0" applyFont="1" applyFill="1" applyBorder="1" applyAlignment="1">
      <alignment/>
    </xf>
    <xf numFmtId="0" fontId="5" fillId="33" borderId="28" xfId="0" applyFont="1" applyFill="1" applyBorder="1" applyAlignment="1">
      <alignment/>
    </xf>
    <xf numFmtId="0" fontId="5" fillId="33" borderId="27" xfId="0" applyFont="1" applyFill="1" applyBorder="1" applyAlignment="1">
      <alignment/>
    </xf>
    <xf numFmtId="0" fontId="5" fillId="33" borderId="0" xfId="0" applyFont="1" applyFill="1" applyBorder="1" applyAlignment="1">
      <alignment wrapText="1"/>
    </xf>
    <xf numFmtId="4" fontId="5" fillId="33" borderId="0" xfId="0" applyNumberFormat="1" applyFont="1" applyFill="1" applyBorder="1" applyAlignment="1">
      <alignment horizontal="left" indent="11"/>
    </xf>
    <xf numFmtId="0" fontId="5" fillId="33" borderId="29" xfId="0" applyFont="1" applyFill="1" applyBorder="1" applyAlignment="1">
      <alignment/>
    </xf>
    <xf numFmtId="0" fontId="5" fillId="33" borderId="30" xfId="0" applyFont="1" applyFill="1" applyBorder="1" applyAlignment="1">
      <alignment/>
    </xf>
    <xf numFmtId="0" fontId="5" fillId="33" borderId="31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34" borderId="32" xfId="0" applyFill="1" applyBorder="1" applyAlignment="1">
      <alignment vertical="top" wrapText="1"/>
    </xf>
    <xf numFmtId="0" fontId="0" fillId="35" borderId="32" xfId="0" applyFill="1" applyBorder="1" applyAlignment="1">
      <alignment wrapText="1"/>
    </xf>
    <xf numFmtId="0" fontId="0" fillId="36" borderId="32" xfId="0" applyFill="1" applyBorder="1" applyAlignment="1">
      <alignment/>
    </xf>
    <xf numFmtId="4" fontId="0" fillId="10" borderId="32" xfId="0" applyNumberFormat="1" applyFill="1" applyBorder="1" applyAlignment="1">
      <alignment/>
    </xf>
    <xf numFmtId="0" fontId="0" fillId="4" borderId="32" xfId="0" applyFill="1" applyBorder="1" applyAlignment="1">
      <alignment wrapText="1"/>
    </xf>
    <xf numFmtId="0" fontId="6" fillId="0" borderId="32" xfId="0" applyFont="1" applyBorder="1" applyAlignment="1">
      <alignment horizontal="right"/>
    </xf>
    <xf numFmtId="0" fontId="7" fillId="0" borderId="30" xfId="0" applyFont="1" applyBorder="1" applyAlignment="1">
      <alignment/>
    </xf>
    <xf numFmtId="0" fontId="0" fillId="35" borderId="32" xfId="0" applyFill="1" applyBorder="1" applyAlignment="1">
      <alignment vertical="top" wrapText="1"/>
    </xf>
    <xf numFmtId="0" fontId="0" fillId="4" borderId="32" xfId="0" applyFill="1" applyBorder="1" applyAlignment="1">
      <alignment vertical="top" wrapText="1"/>
    </xf>
    <xf numFmtId="4" fontId="6" fillId="0" borderId="32" xfId="0" applyNumberFormat="1" applyFont="1" applyBorder="1" applyAlignment="1">
      <alignment horizontal="left"/>
    </xf>
    <xf numFmtId="4" fontId="6" fillId="0" borderId="0" xfId="0" applyNumberFormat="1" applyFont="1" applyBorder="1" applyAlignment="1">
      <alignment horizontal="left"/>
    </xf>
    <xf numFmtId="0" fontId="6" fillId="0" borderId="0" xfId="0" applyFont="1" applyAlignment="1">
      <alignment horizontal="left"/>
    </xf>
    <xf numFmtId="4" fontId="0" fillId="0" borderId="0" xfId="0" applyNumberFormat="1" applyAlignment="1">
      <alignment/>
    </xf>
    <xf numFmtId="4" fontId="0" fillId="0" borderId="32" xfId="0" applyNumberFormat="1" applyBorder="1" applyAlignment="1">
      <alignment/>
    </xf>
    <xf numFmtId="4" fontId="0" fillId="0" borderId="0" xfId="0" applyNumberFormat="1" applyBorder="1" applyAlignment="1">
      <alignment/>
    </xf>
    <xf numFmtId="4" fontId="0" fillId="0" borderId="0" xfId="0" applyNumberFormat="1" applyAlignment="1">
      <alignment/>
    </xf>
    <xf numFmtId="4" fontId="0" fillId="37" borderId="32" xfId="0" applyNumberFormat="1" applyFont="1" applyFill="1" applyBorder="1" applyAlignment="1">
      <alignment/>
    </xf>
    <xf numFmtId="3" fontId="0" fillId="0" borderId="32" xfId="0" applyNumberFormat="1" applyBorder="1" applyAlignment="1">
      <alignment/>
    </xf>
    <xf numFmtId="4" fontId="0" fillId="37" borderId="0" xfId="0" applyNumberFormat="1" applyFont="1" applyFill="1" applyBorder="1" applyAlignment="1">
      <alignment/>
    </xf>
    <xf numFmtId="0" fontId="11" fillId="0" borderId="0" xfId="0" applyFont="1" applyBorder="1" applyAlignment="1">
      <alignment horizontal="left"/>
    </xf>
    <xf numFmtId="0" fontId="13" fillId="33" borderId="0" xfId="0" applyFont="1" applyFill="1" applyBorder="1" applyAlignment="1">
      <alignment/>
    </xf>
    <xf numFmtId="0" fontId="0" fillId="0" borderId="30" xfId="0" applyBorder="1" applyAlignment="1">
      <alignment horizontal="center"/>
    </xf>
    <xf numFmtId="0" fontId="12" fillId="33" borderId="33" xfId="0" applyFont="1" applyFill="1" applyBorder="1" applyAlignment="1">
      <alignment horizontal="left" vertical="top" wrapText="1"/>
    </xf>
    <xf numFmtId="0" fontId="12" fillId="33" borderId="34" xfId="0" applyFont="1" applyFill="1" applyBorder="1" applyAlignment="1">
      <alignment horizontal="left" vertical="top" wrapText="1"/>
    </xf>
    <xf numFmtId="0" fontId="12" fillId="33" borderId="35" xfId="0" applyFont="1" applyFill="1" applyBorder="1" applyAlignment="1">
      <alignment horizontal="left" vertical="top" wrapText="1"/>
    </xf>
    <xf numFmtId="0" fontId="12" fillId="33" borderId="36" xfId="0" applyFont="1" applyFill="1" applyBorder="1" applyAlignment="1">
      <alignment horizontal="left" vertical="top" wrapText="1"/>
    </xf>
    <xf numFmtId="0" fontId="12" fillId="33" borderId="0" xfId="0" applyFont="1" applyFill="1" applyBorder="1" applyAlignment="1">
      <alignment horizontal="left" vertical="top" wrapText="1"/>
    </xf>
    <xf numFmtId="0" fontId="12" fillId="33" borderId="37" xfId="0" applyFont="1" applyFill="1" applyBorder="1" applyAlignment="1">
      <alignment horizontal="left" vertical="top" wrapText="1"/>
    </xf>
    <xf numFmtId="0" fontId="12" fillId="33" borderId="38" xfId="0" applyFont="1" applyFill="1" applyBorder="1" applyAlignment="1">
      <alignment horizontal="left" vertical="top" wrapText="1"/>
    </xf>
    <xf numFmtId="0" fontId="12" fillId="33" borderId="39" xfId="0" applyFont="1" applyFill="1" applyBorder="1" applyAlignment="1">
      <alignment horizontal="left" vertical="top" wrapText="1"/>
    </xf>
    <xf numFmtId="0" fontId="12" fillId="33" borderId="40" xfId="0" applyFont="1" applyFill="1" applyBorder="1" applyAlignment="1">
      <alignment horizontal="left" vertical="top" wrapText="1"/>
    </xf>
    <xf numFmtId="0" fontId="0" fillId="0" borderId="0" xfId="0" applyAlignment="1">
      <alignment horizontal="center"/>
    </xf>
    <xf numFmtId="0" fontId="1" fillId="0" borderId="41" xfId="0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38" borderId="0" xfId="0" applyNumberFormat="1" applyFill="1" applyAlignment="1">
      <alignment/>
    </xf>
    <xf numFmtId="14" fontId="0" fillId="38" borderId="0" xfId="0" applyNumberFormat="1" applyFill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dxfs count="1"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chartsheet" Target="chartsheets/sheet1.xml" /><Relationship Id="rId5" Type="http://schemas.openxmlformats.org/officeDocument/2006/relationships/chartsheet" Target="chartsheets/sheet2.xml" /><Relationship Id="rId6" Type="http://schemas.openxmlformats.org/officeDocument/2006/relationships/worksheet" Target="worksheets/sheet4.xml" /><Relationship Id="rId7" Type="http://schemas.openxmlformats.org/officeDocument/2006/relationships/worksheet" Target="worksheets/sheet5.xml" /><Relationship Id="rId8" Type="http://schemas.openxmlformats.org/officeDocument/2006/relationships/worksheet" Target="worksheets/sheet6.xml" /><Relationship Id="rId9" Type="http://schemas.openxmlformats.org/officeDocument/2006/relationships/pivotCacheDefinition" Target="pivotCache/pivotCacheDefinition1.xml" /><Relationship Id="rId10" Type="http://schemas.openxmlformats.org/officeDocument/2006/relationships/pivotCacheDefinition" Target="pivotCache/pivotCacheDefinition2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Ripartizione delle fatture pagate per giorni di pagamento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view3D>
      <c:rotX val="15"/>
      <c:hPercent val="62"/>
      <c:rotY val="20"/>
      <c:depthPercent val="100"/>
      <c:rAngAx val="1"/>
    </c:view3D>
    <c:plotArea>
      <c:layout>
        <c:manualLayout>
          <c:xMode val="edge"/>
          <c:yMode val="edge"/>
          <c:x val="0"/>
          <c:y val="0.104"/>
          <c:w val="0.86125"/>
          <c:h val="0.879"/>
        </c:manualLayout>
      </c:layout>
      <c:bar3DChart>
        <c:barDir val="col"/>
        <c:grouping val="clustered"/>
        <c:varyColors val="0"/>
        <c:ser>
          <c:idx val="0"/>
          <c:order val="0"/>
          <c:tx>
            <c:v>Numero di fatture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Tabella!$B$5:$F$5</c:f>
              <c:strCache>
                <c:ptCount val="5"/>
                <c:pt idx="0">
                  <c:v>Fatture Totali</c:v>
                </c:pt>
                <c:pt idx="1">
                  <c:v>Fatture pagate in 30 giorni</c:v>
                </c:pt>
                <c:pt idx="2">
                  <c:v>Fatture pagate in 30-60 giorni</c:v>
                </c:pt>
                <c:pt idx="3">
                  <c:v>Fatture pagate in 60-90 giorni</c:v>
                </c:pt>
                <c:pt idx="4">
                  <c:v>Fatture pagate a oltre 90 giorni</c:v>
                </c:pt>
              </c:strCache>
            </c:strRef>
          </c:cat>
          <c:val>
            <c:numRef>
              <c:f>Tabella!$B$6:$F$6</c:f>
              <c:numCache>
                <c:ptCount val="5"/>
                <c:pt idx="0">
                  <c:v>75</c:v>
                </c:pt>
                <c:pt idx="1">
                  <c:v>28</c:v>
                </c:pt>
                <c:pt idx="2">
                  <c:v>36</c:v>
                </c:pt>
                <c:pt idx="3">
                  <c:v>9</c:v>
                </c:pt>
                <c:pt idx="4">
                  <c:v>2</c:v>
                </c:pt>
              </c:numCache>
            </c:numRef>
          </c:val>
          <c:shape val="box"/>
        </c:ser>
        <c:shape val="box"/>
        <c:axId val="16204897"/>
        <c:axId val="11626346"/>
      </c:bar3DChart>
      <c:catAx>
        <c:axId val="16204897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11626346"/>
        <c:crosses val="autoZero"/>
        <c:auto val="1"/>
        <c:lblOffset val="100"/>
        <c:tickLblSkip val="1"/>
        <c:noMultiLvlLbl val="0"/>
      </c:catAx>
      <c:valAx>
        <c:axId val="1162634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Numero Fatture</a:t>
                </a:r>
              </a:p>
            </c:rich>
          </c:tx>
          <c:layout>
            <c:manualLayout>
              <c:xMode val="factor"/>
              <c:yMode val="factor"/>
              <c:x val="0.00425"/>
              <c:y val="-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1"/>
        <c:majorTickMark val="out"/>
        <c:minorTickMark val="none"/>
        <c:tickLblPos val="none"/>
        <c:crossAx val="16204897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</c:dTable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125"/>
          <c:y val="0.5235"/>
          <c:w val="0.1225"/>
          <c:h val="0.03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Numero di giorni medi per il pagamento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view3D>
      <c:rotX val="15"/>
      <c:hPercent val="66"/>
      <c:rotY val="20"/>
      <c:depthPercent val="100"/>
      <c:rAngAx val="1"/>
    </c:view3D>
    <c:plotArea>
      <c:layout>
        <c:manualLayout>
          <c:xMode val="edge"/>
          <c:yMode val="edge"/>
          <c:x val="0.01025"/>
          <c:y val="0.1075"/>
          <c:w val="0.81325"/>
          <c:h val="0.876"/>
        </c:manualLayout>
      </c:layout>
      <c:bar3DChart>
        <c:barDir val="col"/>
        <c:grouping val="clustered"/>
        <c:varyColors val="0"/>
        <c:ser>
          <c:idx val="0"/>
          <c:order val="0"/>
          <c:tx>
            <c:v>Giorni Medi di Pagamento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Tabella!$C$10:$G$10</c:f>
              <c:strCache>
                <c:ptCount val="5"/>
                <c:pt idx="0">
                  <c:v>Numero giorni medi di pagamento per Fatture pagate in 30 giorni</c:v>
                </c:pt>
                <c:pt idx="1">
                  <c:v>Numero giorni medi di pagamento per Fatture pagate in 30-60 giorni</c:v>
                </c:pt>
                <c:pt idx="2">
                  <c:v>Numero giorni medi di pagamento per Fatture pagate in 60-90 giorni</c:v>
                </c:pt>
                <c:pt idx="3">
                  <c:v>Numero giorni medi di pagamento per Fatture pagate a oltre 90 giorni</c:v>
                </c:pt>
                <c:pt idx="4">
                  <c:v>Media totale dei giorni di pagamento
(da data registrazione a data pagamento)</c:v>
                </c:pt>
              </c:strCache>
            </c:strRef>
          </c:cat>
          <c:val>
            <c:numRef>
              <c:f>Tabella!$C$11:$G$11</c:f>
              <c:numCache>
                <c:ptCount val="5"/>
                <c:pt idx="0">
                  <c:v>15.61</c:v>
                </c:pt>
                <c:pt idx="1">
                  <c:v>34.78</c:v>
                </c:pt>
                <c:pt idx="2">
                  <c:v>55.58</c:v>
                </c:pt>
                <c:pt idx="3">
                  <c:v>124.21</c:v>
                </c:pt>
                <c:pt idx="4">
                  <c:v>32.64</c:v>
                </c:pt>
              </c:numCache>
            </c:numRef>
          </c:val>
          <c:shape val="box"/>
        </c:ser>
        <c:shape val="box"/>
        <c:axId val="37528251"/>
        <c:axId val="2209940"/>
      </c:bar3DChart>
      <c:catAx>
        <c:axId val="37528251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2209940"/>
        <c:crosses val="autoZero"/>
        <c:auto val="1"/>
        <c:lblOffset val="100"/>
        <c:tickLblSkip val="1"/>
        <c:noMultiLvlLbl val="0"/>
      </c:catAx>
      <c:valAx>
        <c:axId val="220994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528251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dTable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375"/>
          <c:y val="0.5265"/>
          <c:w val="0.161"/>
          <c:h val="0.03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Grafico1"/>
  <sheetViews>
    <sheetView workbookViewId="0" zoomScale="98"/>
  </sheetViews>
  <pageMargins left="0.75" right="0.75" top="1" bottom="1" header="0.5" footer="0.5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Grafico6"/>
  <sheetViews>
    <sheetView workbookViewId="0" zoomScale="102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4</xdr:row>
      <xdr:rowOff>123825</xdr:rowOff>
    </xdr:from>
    <xdr:to>
      <xdr:col>7</xdr:col>
      <xdr:colOff>247650</xdr:colOff>
      <xdr:row>9</xdr:row>
      <xdr:rowOff>76200</xdr:rowOff>
    </xdr:to>
    <xdr:pic>
      <xdr:nvPicPr>
        <xdr:cNvPr id="1" name="Picture 5" descr="logo_kibernetes_pantone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800100"/>
          <a:ext cx="209550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05475"/>
    <xdr:graphicFrame>
      <xdr:nvGraphicFramePr>
        <xdr:cNvPr id="1" name="Shape 1025"/>
        <xdr:cNvGraphicFramePr/>
      </xdr:nvGraphicFramePr>
      <xdr:xfrm>
        <a:off x="0" y="0"/>
        <a:ext cx="9305925" cy="5705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Y1:AE1" sheet="Dati"/>
  </cacheSource>
  <cacheFields count="15">
    <cacheField name="anno">
      <sharedItems containsSemiMixedTypes="0" containsString="0" containsMixedTypes="0" containsNumber="1" containsInteger="1" count="1">
        <n v="2009"/>
      </sharedItems>
    </cacheField>
    <cacheField name="num-prot">
      <sharedItems containsSemiMixedTypes="0" containsString="0" containsMixedTypes="0" containsNumber="1" containsInteger="1"/>
    </cacheField>
    <cacheField name="nominativo">
      <sharedItems containsMixedTypes="0"/>
    </cacheField>
    <cacheField name="dt-doc-or">
      <sharedItems containsSemiMixedTypes="0" containsNonDate="0" containsDate="1" containsString="0" containsMixedTypes="0"/>
    </cacheField>
    <cacheField name="nr-doc-or">
      <sharedItems containsMixedTypes="0"/>
    </cacheField>
    <cacheField name="dt-reg">
      <sharedItems containsSemiMixedTypes="0" containsNonDate="0" containsDate="1" containsString="0" containsMixedTypes="0"/>
    </cacheField>
    <cacheField name="imp-fat">
      <sharedItems containsSemiMixedTypes="0" containsString="0" containsMixedTypes="0" containsNumber="1"/>
    </cacheField>
    <cacheField name="imp-pag">
      <sharedItems containsSemiMixedTypes="0" containsString="0" containsMixedTypes="0" containsNumber="1"/>
    </cacheField>
    <cacheField name="imp-sco">
      <sharedItems containsSemiMixedTypes="0" containsString="0" containsMixedTypes="0" containsNumber="1" count="7">
        <n v="0"/>
        <n v="60"/>
        <n v="0.01"/>
        <n v="1409.47"/>
        <n v="40"/>
        <n v="5.82"/>
        <n v="35.52"/>
      </sharedItems>
    </cacheField>
    <cacheField name="dt-pag">
      <sharedItems containsSemiMixedTypes="0" containsNonDate="0" containsDate="1" containsString="0" containsMixedTypes="0" count="30">
        <d v="2009-01-15T00:00:00.000"/>
        <d v="2009-04-08T00:00:00.000"/>
        <d v="2009-02-19T00:00:00.000"/>
        <d v="2009-02-03T00:00:00.000"/>
        <d v="2009-03-18T00:00:00.000"/>
        <d v="2009-03-10T00:00:00.000"/>
        <n v="0"/>
        <d v="2009-06-11T00:00:00.000"/>
        <d v="2009-04-02T00:00:00.000"/>
        <d v="2009-04-21T00:00:00.000"/>
        <d v="2009-05-18T00:00:00.000"/>
        <d v="2009-05-07T00:00:00.000"/>
        <d v="2009-07-29T00:00:00.000"/>
        <d v="2009-06-16T00:00:00.000"/>
        <d v="2009-06-03T00:00:00.000"/>
        <d v="2009-09-02T00:00:00.000"/>
        <d v="2009-07-08T00:00:00.000"/>
        <d v="2009-07-20T00:00:00.000"/>
        <d v="2009-10-09T00:00:00.000"/>
        <d v="2009-07-31T00:00:00.000"/>
        <d v="2009-09-15T00:00:00.000"/>
        <d v="2009-08-24T00:00:00.000"/>
        <d v="2009-12-03T00:00:00.000"/>
        <d v="2009-10-19T00:00:00.000"/>
        <d v="2009-11-13T00:00:00.000"/>
        <d v="2009-12-04T00:00:00.000"/>
        <d v="2009-11-06T00:00:00.000"/>
        <d v="2009-12-11T00:00:00.000"/>
        <d v="2009-12-30T00:00:00.000"/>
        <d v="2009-12-31T00:00:00.000"/>
      </sharedItems>
    </cacheField>
    <cacheField name="lim-gg-max">
      <sharedItems containsSemiMixedTypes="0" containsString="0" containsMixedTypes="0" containsNumber="1" containsInteger="1" count="1">
        <n v="90"/>
      </sharedItems>
    </cacheField>
    <cacheField name="lim-da-data">
      <sharedItems containsSemiMixedTypes="0" containsNonDate="0" containsDate="1" containsString="0" containsMixedTypes="0" count="1">
        <d v="2009-01-01T00:00:00.000"/>
      </sharedItems>
    </cacheField>
    <cacheField name="lim-a-data">
      <sharedItems containsSemiMixedTypes="0" containsNonDate="0" containsDate="1" containsString="0" containsMixedTypes="0" count="1">
        <d v="2009-12-31T00:00:00.000"/>
      </sharedItems>
    </cacheField>
    <cacheField name="lim-min-imp-fat">
      <sharedItems containsSemiMixedTypes="0" containsString="0" containsMixedTypes="0" containsNumber="1" containsInteger="1" count="1">
        <n v="100"/>
      </sharedItems>
    </cacheField>
    <cacheField name="numerogiorni">
      <sharedItems containsSemiMixedTypes="0" containsString="0" containsMixedTypes="0" containsNumber="1" containsInteger="1" count="75">
        <n v="13"/>
        <n v="91"/>
        <n v="43"/>
        <n v="8"/>
        <n v="42"/>
        <n v="7"/>
        <n v="6"/>
        <n v="3"/>
        <n v="22"/>
        <n v="2"/>
        <n v="1"/>
        <n v="0"/>
        <n v="34"/>
        <n v="31"/>
        <n v="28"/>
        <n v="12"/>
        <n v="24"/>
        <n v="51"/>
        <n v="21"/>
        <n v="20"/>
        <n v="16"/>
        <n v="15"/>
        <n v="14"/>
        <n v="10"/>
        <n v="9"/>
        <n v="-39861"/>
        <n v="23"/>
        <n v="105"/>
        <n v="9999"/>
        <n v="4"/>
        <n v="30"/>
        <n v="41"/>
        <n v="68"/>
        <n v="17"/>
        <n v="78"/>
        <n v="117"/>
        <n v="5"/>
        <n v="64"/>
        <n v="40"/>
        <n v="39"/>
        <n v="63"/>
        <n v="58"/>
        <n v="56"/>
        <n v="32"/>
        <n v="26"/>
        <n v="50"/>
        <n v="93"/>
        <n v="44"/>
        <n v="36"/>
        <n v="18"/>
        <n v="-39937"/>
        <n v="27"/>
        <n v="11"/>
        <n v="82"/>
        <n v="112"/>
        <n v="29"/>
        <n v="70"/>
        <n v="25"/>
        <n v="19"/>
        <n v="61"/>
        <n v="45"/>
        <n v="47"/>
        <n v="33"/>
        <n v="107"/>
        <n v="-48"/>
        <n v="60"/>
        <n v="54"/>
        <n v="37"/>
        <n v="35"/>
        <n v="-40037"/>
        <n v="-40039"/>
        <n v="101"/>
        <n v="48"/>
        <n v="-26"/>
        <n v="-40178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Y1:AE1" sheet="Dati"/>
  </cacheSource>
  <cacheFields count="15">
    <cacheField name="anno">
      <sharedItems containsSemiMixedTypes="0" containsString="0" containsMixedTypes="0" containsNumber="1" containsInteger="1" count="1">
        <n v="2009"/>
      </sharedItems>
    </cacheField>
    <cacheField name="num-prot">
      <sharedItems containsSemiMixedTypes="0" containsString="0" containsMixedTypes="0" containsNumber="1" containsInteger="1"/>
    </cacheField>
    <cacheField name="nominativo">
      <sharedItems containsMixedTypes="0"/>
    </cacheField>
    <cacheField name="dt-doc-or">
      <sharedItems containsSemiMixedTypes="0" containsNonDate="0" containsDate="1" containsString="0" containsMixedTypes="0"/>
    </cacheField>
    <cacheField name="nr-doc-or">
      <sharedItems containsMixedTypes="0"/>
    </cacheField>
    <cacheField name="dt-reg">
      <sharedItems containsSemiMixedTypes="0" containsNonDate="0" containsDate="1" containsString="0" containsMixedTypes="0"/>
    </cacheField>
    <cacheField name="imp-fat">
      <sharedItems containsSemiMixedTypes="0" containsString="0" containsMixedTypes="0" containsNumber="1"/>
    </cacheField>
    <cacheField name="imp-pag">
      <sharedItems containsMixedTypes="1" containsNumber="1"/>
    </cacheField>
    <cacheField name="imp-sco">
      <sharedItems containsSemiMixedTypes="0" containsString="0" containsMixedTypes="0" containsNumber="1" count="9">
        <n v="0"/>
        <n v="176"/>
        <n v="171.7"/>
        <n v="6"/>
        <n v="200"/>
        <n v="80"/>
        <n v="21.6"/>
        <n v="54.08"/>
        <n v="300"/>
      </sharedItems>
    </cacheField>
    <cacheField name="dt-pag">
      <sharedItems containsSemiMixedTypes="0" containsNonDate="0" containsDate="1" containsString="0" containsMixedTypes="0"/>
    </cacheField>
    <cacheField name="lim-gg-max">
      <sharedItems containsSemiMixedTypes="0" containsString="0" containsMixedTypes="0" containsNumber="1" containsInteger="1" count="1">
        <n v="90"/>
      </sharedItems>
    </cacheField>
    <cacheField name="lim-da-data">
      <sharedItems containsSemiMixedTypes="0" containsNonDate="0" containsDate="1" containsString="0" containsMixedTypes="0" count="1">
        <d v="2009-01-01T00:00:00.000"/>
      </sharedItems>
    </cacheField>
    <cacheField name="lim-a-data">
      <sharedItems containsSemiMixedTypes="0" containsNonDate="0" containsDate="1" containsString="0" containsMixedTypes="0" count="1">
        <d v="2009-12-31T00:00:00.000"/>
      </sharedItems>
    </cacheField>
    <cacheField name="lim-min-imp-fat">
      <sharedItems containsSemiMixedTypes="0" containsString="0" containsMixedTypes="0" containsNumber="1" containsInteger="1" count="1">
        <n v="100"/>
      </sharedItems>
    </cacheField>
    <cacheField name="numerogiorni">
      <sharedItems containsSemiMixedTypes="0" containsString="0" containsMixedTypes="0" containsNumber="1" containsInteger="1" count="131">
        <n v="-39815"/>
        <n v="24"/>
        <n v="-45"/>
        <n v="21"/>
        <n v="31"/>
        <n v="19"/>
        <n v="29"/>
        <n v="-317"/>
        <n v="-305"/>
        <n v="16"/>
        <n v="28"/>
        <n v="22"/>
        <n v="23"/>
        <n v="-158"/>
        <n v="6"/>
        <n v="44"/>
        <n v="25"/>
        <n v="42"/>
        <n v="41"/>
        <n v="40"/>
        <n v="36"/>
        <n v="17"/>
        <n v="34"/>
        <n v="14"/>
        <n v="11"/>
        <n v="-59"/>
        <n v="-14"/>
        <n v="49"/>
        <n v="50"/>
        <n v="84"/>
        <n v="26"/>
        <n v="80"/>
        <n v="90"/>
        <n v="-39855"/>
        <n v="37"/>
        <n v="13"/>
        <n v="10"/>
        <n v="71"/>
        <n v="-7"/>
        <n v="5"/>
        <n v="15"/>
        <n v="8"/>
        <n v="7"/>
        <e v="#VALUE!"/>
        <n v="68"/>
        <n v="67"/>
        <n v="18"/>
        <n v="-39878"/>
        <n v="70"/>
        <n v="-8"/>
        <n v="61"/>
        <n v="59"/>
        <n v="-24"/>
        <n v="0"/>
        <n v="63"/>
        <n v="33"/>
        <n v="100"/>
        <n v="95"/>
        <n v="-23"/>
        <n v="-289"/>
        <n v="-280"/>
        <n v="2"/>
        <n v="47"/>
        <n v="45"/>
        <n v="52"/>
        <n v="-29"/>
        <n v="-11"/>
        <n v="39"/>
        <n v="3"/>
        <n v="35"/>
        <n v="32"/>
        <n v="27"/>
        <n v="-39913"/>
        <n v="12"/>
        <n v="58"/>
        <n v="-22"/>
        <n v="-42"/>
        <n v="142"/>
        <n v="56"/>
        <n v="-354"/>
        <n v="-39940"/>
        <n v="-39893"/>
        <n v="38"/>
        <n v="96"/>
        <n v="30"/>
        <n v="93"/>
        <n v="88"/>
        <n v="-72"/>
        <n v="81"/>
        <n v="-189"/>
        <n v="-205"/>
        <n v="-39969"/>
        <n v="51"/>
        <n v="53"/>
        <n v="-9"/>
        <n v="-5"/>
        <n v="4"/>
        <n v="9"/>
        <n v="1"/>
        <n v="55"/>
        <n v="-108"/>
        <n v="-94"/>
        <n v="-33"/>
        <n v="-57"/>
        <n v="-39997"/>
        <n v="20"/>
        <n v="-39"/>
        <n v="46"/>
        <n v="-39920"/>
        <n v="-39947"/>
        <n v="-39973"/>
        <n v="-40001"/>
        <n v="72"/>
        <n v="54"/>
        <n v="-40036"/>
        <n v="77"/>
        <n v="48"/>
        <n v="-40059"/>
        <n v="43"/>
        <n v="57"/>
        <n v="-40092"/>
        <n v="-40024"/>
        <n v="-40053"/>
        <n v="-40049"/>
        <n v="-40086"/>
        <n v="-40121"/>
        <n v="-40150"/>
        <n v="-30"/>
        <n v="-20"/>
        <n v="232"/>
        <n v="-36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pivotTable1.xml><?xml version="1.0" encoding="utf-8"?>
<pivotTableDefinition xmlns="http://schemas.openxmlformats.org/spreadsheetml/2006/main" name="Tabella_pivot1" cacheId="1" applyNumberFormats="0" applyBorderFormats="0" applyFontFormats="0" applyPatternFormats="0" applyAlignmentFormats="0" applyWidthHeightFormats="0" dataCaption="Dati" showMissing="1" preserveFormatting="1" useAutoFormatting="1" itemPrintTitles="1" compactData="0" updatedVersion="2" indent="0" showMemberPropertyTips="1">
  <location ref="A3:B80" firstHeaderRow="2" firstDataRow="2" firstDataCol="1"/>
  <pivotFields count="15"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 numFmtId="14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 numFmtId="14"/>
    <pivotField compact="0" outline="0" subtotalTop="0" showAll="0" numFmtId="14"/>
    <pivotField compact="0" outline="0" subtotalTop="0" showAll="0"/>
    <pivotField axis="axisRow" compact="0" outline="0" subtotalTop="0" showAll="0">
      <items count="76">
        <item x="74"/>
        <item x="70"/>
        <item x="69"/>
        <item x="50"/>
        <item x="25"/>
        <item x="64"/>
        <item x="73"/>
        <item x="11"/>
        <item x="10"/>
        <item x="9"/>
        <item x="7"/>
        <item x="29"/>
        <item x="36"/>
        <item x="6"/>
        <item x="5"/>
        <item x="3"/>
        <item x="24"/>
        <item x="23"/>
        <item x="52"/>
        <item x="15"/>
        <item x="0"/>
        <item x="22"/>
        <item x="21"/>
        <item x="20"/>
        <item x="33"/>
        <item x="49"/>
        <item x="58"/>
        <item x="19"/>
        <item x="18"/>
        <item x="8"/>
        <item x="26"/>
        <item x="16"/>
        <item x="57"/>
        <item x="44"/>
        <item x="51"/>
        <item x="14"/>
        <item x="55"/>
        <item x="30"/>
        <item x="13"/>
        <item x="43"/>
        <item x="62"/>
        <item x="12"/>
        <item x="68"/>
        <item x="48"/>
        <item x="67"/>
        <item x="39"/>
        <item x="38"/>
        <item x="31"/>
        <item x="4"/>
        <item x="2"/>
        <item x="47"/>
        <item x="60"/>
        <item x="61"/>
        <item x="72"/>
        <item x="45"/>
        <item x="17"/>
        <item x="66"/>
        <item x="42"/>
        <item x="41"/>
        <item x="65"/>
        <item x="59"/>
        <item x="40"/>
        <item x="37"/>
        <item x="32"/>
        <item x="56"/>
        <item x="34"/>
        <item x="53"/>
        <item x="1"/>
        <item x="46"/>
        <item x="71"/>
        <item x="27"/>
        <item x="63"/>
        <item x="54"/>
        <item x="35"/>
        <item x="28"/>
        <item t="default"/>
      </items>
    </pivotField>
  </pivotFields>
  <rowFields count="1">
    <field x="14"/>
  </rowFields>
  <rowItems count="7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 t="grand">
      <x/>
    </i>
  </rowItems>
  <colItems count="1">
    <i/>
  </colItems>
  <dataFields count="1">
    <dataField name="Conteggio di anno" fld="0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Tabella_pivot1" cacheId="2" applyNumberFormats="0" applyBorderFormats="0" applyFontFormats="0" applyPatternFormats="0" applyAlignmentFormats="0" applyWidthHeightFormats="0" dataCaption="Dati" showMissing="1" preserveFormatting="1" useAutoFormatting="1" itemPrintTitles="1" compactData="0" updatedVersion="2" indent="0" showMemberPropertyTips="1">
  <location ref="A3:B136" firstHeaderRow="2" firstDataRow="2" firstDataCol="1"/>
  <pivotFields count="15"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 numFmtId="14"/>
    <pivotField compact="0" outline="0" subtotalTop="0" showAll="0"/>
    <pivotField compact="0" outline="0" subtotalTop="0" showAll="0" numFmtId="14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 numFmtId="14"/>
    <pivotField compact="0" outline="0" subtotalTop="0" showAll="0" numFmtId="14"/>
    <pivotField compact="0" outline="0" subtotalTop="0" showAll="0"/>
    <pivotField axis="axisRow" compact="0" outline="0" subtotalTop="0" showAll="0">
      <items count="132">
        <item x="126"/>
        <item x="125"/>
        <item x="120"/>
        <item x="124"/>
        <item x="117"/>
        <item x="122"/>
        <item x="123"/>
        <item x="114"/>
        <item x="121"/>
        <item x="111"/>
        <item x="104"/>
        <item x="110"/>
        <item x="91"/>
        <item x="109"/>
        <item x="80"/>
        <item x="108"/>
        <item x="72"/>
        <item x="81"/>
        <item x="47"/>
        <item x="33"/>
        <item x="0"/>
        <item x="79"/>
        <item x="7"/>
        <item x="8"/>
        <item x="59"/>
        <item x="60"/>
        <item x="90"/>
        <item x="89"/>
        <item x="13"/>
        <item x="100"/>
        <item x="101"/>
        <item x="87"/>
        <item x="25"/>
        <item x="103"/>
        <item x="2"/>
        <item x="76"/>
        <item x="106"/>
        <item x="130"/>
        <item x="102"/>
        <item x="127"/>
        <item x="65"/>
        <item x="52"/>
        <item x="58"/>
        <item x="75"/>
        <item x="128"/>
        <item x="26"/>
        <item x="66"/>
        <item x="94"/>
        <item x="49"/>
        <item x="38"/>
        <item x="95"/>
        <item x="53"/>
        <item x="98"/>
        <item x="61"/>
        <item x="68"/>
        <item x="96"/>
        <item x="39"/>
        <item x="14"/>
        <item x="42"/>
        <item x="41"/>
        <item x="97"/>
        <item x="36"/>
        <item x="24"/>
        <item x="73"/>
        <item x="35"/>
        <item x="23"/>
        <item x="40"/>
        <item x="9"/>
        <item x="21"/>
        <item x="46"/>
        <item x="5"/>
        <item x="105"/>
        <item x="3"/>
        <item x="11"/>
        <item x="12"/>
        <item x="1"/>
        <item x="16"/>
        <item x="30"/>
        <item x="71"/>
        <item x="10"/>
        <item x="6"/>
        <item x="84"/>
        <item x="4"/>
        <item x="70"/>
        <item x="55"/>
        <item x="22"/>
        <item x="69"/>
        <item x="20"/>
        <item x="34"/>
        <item x="82"/>
        <item x="67"/>
        <item x="19"/>
        <item x="18"/>
        <item x="17"/>
        <item x="118"/>
        <item x="15"/>
        <item x="63"/>
        <item x="107"/>
        <item x="62"/>
        <item x="116"/>
        <item x="27"/>
        <item x="28"/>
        <item x="92"/>
        <item x="64"/>
        <item x="93"/>
        <item x="113"/>
        <item x="99"/>
        <item x="78"/>
        <item x="119"/>
        <item x="74"/>
        <item x="51"/>
        <item x="50"/>
        <item x="54"/>
        <item x="45"/>
        <item x="44"/>
        <item x="48"/>
        <item x="37"/>
        <item x="112"/>
        <item x="115"/>
        <item x="31"/>
        <item x="88"/>
        <item x="29"/>
        <item x="86"/>
        <item x="32"/>
        <item x="85"/>
        <item x="57"/>
        <item x="83"/>
        <item x="56"/>
        <item x="77"/>
        <item x="129"/>
        <item x="43"/>
        <item t="default"/>
      </items>
    </pivotField>
  </pivotFields>
  <rowFields count="1">
    <field x="14"/>
  </rowFields>
  <rowItems count="13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 t="grand">
      <x/>
    </i>
  </rowItems>
  <colItems count="1">
    <i/>
  </colItems>
  <dataFields count="1">
    <dataField name="Conteggio di anno" fld="0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4"/>
  <dimension ref="A3:B80"/>
  <sheetViews>
    <sheetView zoomScalePageLayoutView="0" workbookViewId="0" topLeftCell="A1">
      <selection activeCell="B79" sqref="B79"/>
    </sheetView>
  </sheetViews>
  <sheetFormatPr defaultColWidth="9.140625" defaultRowHeight="12.75"/>
  <cols>
    <col min="1" max="1" width="16.8515625" style="0" bestFit="1" customWidth="1"/>
    <col min="2" max="2" width="6.00390625" style="0" bestFit="1" customWidth="1"/>
  </cols>
  <sheetData>
    <row r="3" spans="1:2" ht="12.75">
      <c r="A3" s="5" t="s">
        <v>36</v>
      </c>
      <c r="B3" s="6"/>
    </row>
    <row r="4" spans="1:2" ht="12.75">
      <c r="A4" s="5" t="s">
        <v>32</v>
      </c>
      <c r="B4" s="6" t="s">
        <v>37</v>
      </c>
    </row>
    <row r="5" spans="1:2" ht="12.75">
      <c r="A5" s="7">
        <v>-40178</v>
      </c>
      <c r="B5" s="8">
        <v>4</v>
      </c>
    </row>
    <row r="6" spans="1:2" ht="12.75">
      <c r="A6" s="9">
        <v>-40039</v>
      </c>
      <c r="B6" s="10">
        <v>2</v>
      </c>
    </row>
    <row r="7" spans="1:2" ht="12.75">
      <c r="A7" s="9">
        <v>-40037</v>
      </c>
      <c r="B7" s="10">
        <v>1</v>
      </c>
    </row>
    <row r="8" spans="1:2" ht="12.75">
      <c r="A8" s="9">
        <v>-39937</v>
      </c>
      <c r="B8" s="10">
        <v>1</v>
      </c>
    </row>
    <row r="9" spans="1:2" ht="12.75">
      <c r="A9" s="9">
        <v>-39861</v>
      </c>
      <c r="B9" s="10">
        <v>1</v>
      </c>
    </row>
    <row r="10" spans="1:2" ht="12.75">
      <c r="A10" s="9">
        <v>-48</v>
      </c>
      <c r="B10" s="10">
        <v>1</v>
      </c>
    </row>
    <row r="11" spans="1:2" ht="12.75">
      <c r="A11" s="9">
        <v>-26</v>
      </c>
      <c r="B11" s="10">
        <v>1</v>
      </c>
    </row>
    <row r="12" spans="1:2" ht="12.75">
      <c r="A12" s="9">
        <v>0</v>
      </c>
      <c r="B12" s="10">
        <v>8</v>
      </c>
    </row>
    <row r="13" spans="1:2" ht="12.75">
      <c r="A13" s="9">
        <v>1</v>
      </c>
      <c r="B13" s="10">
        <v>14</v>
      </c>
    </row>
    <row r="14" spans="1:2" ht="12.75">
      <c r="A14" s="9">
        <v>2</v>
      </c>
      <c r="B14" s="10">
        <v>33</v>
      </c>
    </row>
    <row r="15" spans="1:2" ht="12.75">
      <c r="A15" s="9">
        <v>3</v>
      </c>
      <c r="B15" s="10">
        <v>8</v>
      </c>
    </row>
    <row r="16" spans="1:2" ht="12.75">
      <c r="A16" s="9">
        <v>4</v>
      </c>
      <c r="B16" s="10">
        <v>25</v>
      </c>
    </row>
    <row r="17" spans="1:2" ht="12.75">
      <c r="A17" s="9">
        <v>5</v>
      </c>
      <c r="B17" s="10">
        <v>6</v>
      </c>
    </row>
    <row r="18" spans="1:2" ht="12.75">
      <c r="A18" s="9">
        <v>6</v>
      </c>
      <c r="B18" s="10">
        <v>14</v>
      </c>
    </row>
    <row r="19" spans="1:2" ht="12.75">
      <c r="A19" s="9">
        <v>7</v>
      </c>
      <c r="B19" s="10">
        <v>37</v>
      </c>
    </row>
    <row r="20" spans="1:2" ht="12.75">
      <c r="A20" s="9">
        <v>8</v>
      </c>
      <c r="B20" s="10">
        <v>15</v>
      </c>
    </row>
    <row r="21" spans="1:2" ht="12.75">
      <c r="A21" s="9">
        <v>9</v>
      </c>
      <c r="B21" s="10">
        <v>18</v>
      </c>
    </row>
    <row r="22" spans="1:2" ht="12.75">
      <c r="A22" s="9">
        <v>10</v>
      </c>
      <c r="B22" s="10">
        <v>14</v>
      </c>
    </row>
    <row r="23" spans="1:2" ht="12.75">
      <c r="A23" s="9">
        <v>11</v>
      </c>
      <c r="B23" s="10">
        <v>20</v>
      </c>
    </row>
    <row r="24" spans="1:2" ht="12.75">
      <c r="A24" s="9">
        <v>12</v>
      </c>
      <c r="B24" s="10">
        <v>20</v>
      </c>
    </row>
    <row r="25" spans="1:2" ht="12.75">
      <c r="A25" s="9">
        <v>13</v>
      </c>
      <c r="B25" s="10">
        <v>12</v>
      </c>
    </row>
    <row r="26" spans="1:2" ht="12.75">
      <c r="A26" s="9">
        <v>14</v>
      </c>
      <c r="B26" s="10">
        <v>33</v>
      </c>
    </row>
    <row r="27" spans="1:2" ht="12.75">
      <c r="A27" s="9">
        <v>15</v>
      </c>
      <c r="B27" s="10">
        <v>24</v>
      </c>
    </row>
    <row r="28" spans="1:2" ht="12.75">
      <c r="A28" s="9">
        <v>16</v>
      </c>
      <c r="B28" s="10">
        <v>7</v>
      </c>
    </row>
    <row r="29" spans="1:2" ht="12.75">
      <c r="A29" s="9">
        <v>17</v>
      </c>
      <c r="B29" s="10">
        <v>9</v>
      </c>
    </row>
    <row r="30" spans="1:2" ht="12.75">
      <c r="A30" s="9">
        <v>18</v>
      </c>
      <c r="B30" s="10">
        <v>2</v>
      </c>
    </row>
    <row r="31" spans="1:2" ht="12.75">
      <c r="A31" s="9">
        <v>19</v>
      </c>
      <c r="B31" s="10">
        <v>4</v>
      </c>
    </row>
    <row r="32" spans="1:2" ht="12.75">
      <c r="A32" s="9">
        <v>20</v>
      </c>
      <c r="B32" s="10">
        <v>26</v>
      </c>
    </row>
    <row r="33" spans="1:2" ht="12.75">
      <c r="A33" s="9">
        <v>21</v>
      </c>
      <c r="B33" s="10">
        <v>16</v>
      </c>
    </row>
    <row r="34" spans="1:2" ht="12.75">
      <c r="A34" s="9">
        <v>22</v>
      </c>
      <c r="B34" s="10">
        <v>13</v>
      </c>
    </row>
    <row r="35" spans="1:2" ht="12.75">
      <c r="A35" s="9">
        <v>23</v>
      </c>
      <c r="B35" s="10">
        <v>11</v>
      </c>
    </row>
    <row r="36" spans="1:2" ht="12.75">
      <c r="A36" s="9">
        <v>24</v>
      </c>
      <c r="B36" s="10">
        <v>7</v>
      </c>
    </row>
    <row r="37" spans="1:2" ht="12.75">
      <c r="A37" s="9">
        <v>25</v>
      </c>
      <c r="B37" s="10">
        <v>16</v>
      </c>
    </row>
    <row r="38" spans="1:2" ht="12.75">
      <c r="A38" s="9">
        <v>26</v>
      </c>
      <c r="B38" s="10">
        <v>6</v>
      </c>
    </row>
    <row r="39" spans="1:2" ht="12.75">
      <c r="A39" s="9">
        <v>27</v>
      </c>
      <c r="B39" s="10">
        <v>20</v>
      </c>
    </row>
    <row r="40" spans="1:2" ht="12.75">
      <c r="A40" s="9">
        <v>28</v>
      </c>
      <c r="B40" s="10">
        <v>20</v>
      </c>
    </row>
    <row r="41" spans="1:2" ht="12.75">
      <c r="A41" s="9">
        <v>29</v>
      </c>
      <c r="B41" s="10">
        <v>6</v>
      </c>
    </row>
    <row r="42" spans="1:2" ht="12.75">
      <c r="A42" s="9">
        <v>30</v>
      </c>
      <c r="B42" s="10">
        <v>1</v>
      </c>
    </row>
    <row r="43" spans="1:2" ht="12.75">
      <c r="A43" s="9">
        <v>31</v>
      </c>
      <c r="B43" s="10">
        <v>7</v>
      </c>
    </row>
    <row r="44" spans="1:2" ht="12.75">
      <c r="A44" s="9">
        <v>32</v>
      </c>
      <c r="B44" s="10">
        <v>13</v>
      </c>
    </row>
    <row r="45" spans="1:2" ht="12.75">
      <c r="A45" s="9">
        <v>33</v>
      </c>
      <c r="B45" s="10">
        <v>3</v>
      </c>
    </row>
    <row r="46" spans="1:2" ht="12.75">
      <c r="A46" s="9">
        <v>34</v>
      </c>
      <c r="B46" s="10">
        <v>7</v>
      </c>
    </row>
    <row r="47" spans="1:2" ht="12.75">
      <c r="A47" s="9">
        <v>35</v>
      </c>
      <c r="B47" s="10">
        <v>7</v>
      </c>
    </row>
    <row r="48" spans="1:2" ht="12.75">
      <c r="A48" s="9">
        <v>36</v>
      </c>
      <c r="B48" s="10">
        <v>5</v>
      </c>
    </row>
    <row r="49" spans="1:2" ht="12.75">
      <c r="A49" s="9">
        <v>37</v>
      </c>
      <c r="B49" s="10">
        <v>3</v>
      </c>
    </row>
    <row r="50" spans="1:2" ht="12.75">
      <c r="A50" s="9">
        <v>39</v>
      </c>
      <c r="B50" s="10">
        <v>4</v>
      </c>
    </row>
    <row r="51" spans="1:2" ht="12.75">
      <c r="A51" s="9">
        <v>40</v>
      </c>
      <c r="B51" s="10">
        <v>1</v>
      </c>
    </row>
    <row r="52" spans="1:2" ht="12.75">
      <c r="A52" s="9">
        <v>41</v>
      </c>
      <c r="B52" s="10">
        <v>7</v>
      </c>
    </row>
    <row r="53" spans="1:2" ht="12.75">
      <c r="A53" s="9">
        <v>42</v>
      </c>
      <c r="B53" s="10">
        <v>6</v>
      </c>
    </row>
    <row r="54" spans="1:2" ht="12.75">
      <c r="A54" s="9">
        <v>43</v>
      </c>
      <c r="B54" s="10">
        <v>4</v>
      </c>
    </row>
    <row r="55" spans="1:2" ht="12.75">
      <c r="A55" s="9">
        <v>44</v>
      </c>
      <c r="B55" s="10">
        <v>6</v>
      </c>
    </row>
    <row r="56" spans="1:2" ht="12.75">
      <c r="A56" s="9">
        <v>45</v>
      </c>
      <c r="B56" s="10">
        <v>3</v>
      </c>
    </row>
    <row r="57" spans="1:2" ht="12.75">
      <c r="A57" s="9">
        <v>47</v>
      </c>
      <c r="B57" s="10">
        <v>2</v>
      </c>
    </row>
    <row r="58" spans="1:2" ht="12.75">
      <c r="A58" s="9">
        <v>48</v>
      </c>
      <c r="B58" s="10">
        <v>1</v>
      </c>
    </row>
    <row r="59" spans="1:2" ht="12.75">
      <c r="A59" s="9">
        <v>50</v>
      </c>
      <c r="B59" s="10">
        <v>1</v>
      </c>
    </row>
    <row r="60" spans="1:2" ht="12.75">
      <c r="A60" s="9">
        <v>51</v>
      </c>
      <c r="B60" s="10">
        <v>5</v>
      </c>
    </row>
    <row r="61" spans="1:2" ht="12.75">
      <c r="A61" s="9">
        <v>54</v>
      </c>
      <c r="B61" s="10">
        <v>1</v>
      </c>
    </row>
    <row r="62" spans="1:2" ht="12.75">
      <c r="A62" s="9">
        <v>56</v>
      </c>
      <c r="B62" s="10">
        <v>3</v>
      </c>
    </row>
    <row r="63" spans="1:2" ht="12.75">
      <c r="A63" s="9">
        <v>58</v>
      </c>
      <c r="B63" s="10">
        <v>1</v>
      </c>
    </row>
    <row r="64" spans="1:2" ht="12.75">
      <c r="A64" s="9">
        <v>60</v>
      </c>
      <c r="B64" s="10">
        <v>1</v>
      </c>
    </row>
    <row r="65" spans="1:2" ht="12.75">
      <c r="A65" s="9">
        <v>61</v>
      </c>
      <c r="B65" s="10">
        <v>1</v>
      </c>
    </row>
    <row r="66" spans="1:2" ht="12.75">
      <c r="A66" s="9">
        <v>63</v>
      </c>
      <c r="B66" s="10">
        <v>1</v>
      </c>
    </row>
    <row r="67" spans="1:2" ht="12.75">
      <c r="A67" s="9">
        <v>64</v>
      </c>
      <c r="B67" s="10">
        <v>1</v>
      </c>
    </row>
    <row r="68" spans="1:2" ht="12.75">
      <c r="A68" s="9">
        <v>68</v>
      </c>
      <c r="B68" s="10">
        <v>2</v>
      </c>
    </row>
    <row r="69" spans="1:2" ht="12.75">
      <c r="A69" s="9">
        <v>70</v>
      </c>
      <c r="B69" s="10">
        <v>1</v>
      </c>
    </row>
    <row r="70" spans="1:2" ht="12.75">
      <c r="A70" s="9">
        <v>78</v>
      </c>
      <c r="B70" s="10">
        <v>1</v>
      </c>
    </row>
    <row r="71" spans="1:2" ht="12.75">
      <c r="A71" s="9">
        <v>82</v>
      </c>
      <c r="B71" s="10">
        <v>1</v>
      </c>
    </row>
    <row r="72" spans="1:2" ht="12.75">
      <c r="A72" s="9">
        <v>91</v>
      </c>
      <c r="B72" s="10">
        <v>1</v>
      </c>
    </row>
    <row r="73" spans="1:2" ht="12.75">
      <c r="A73" s="9">
        <v>93</v>
      </c>
      <c r="B73" s="10">
        <v>3</v>
      </c>
    </row>
    <row r="74" spans="1:2" ht="12.75">
      <c r="A74" s="9">
        <v>101</v>
      </c>
      <c r="B74" s="10">
        <v>3</v>
      </c>
    </row>
    <row r="75" spans="1:2" ht="12.75">
      <c r="A75" s="9">
        <v>105</v>
      </c>
      <c r="B75" s="10">
        <v>3</v>
      </c>
    </row>
    <row r="76" spans="1:2" ht="12.75">
      <c r="A76" s="9">
        <v>107</v>
      </c>
      <c r="B76" s="10">
        <v>3</v>
      </c>
    </row>
    <row r="77" spans="1:2" ht="12.75">
      <c r="A77" s="9">
        <v>112</v>
      </c>
      <c r="B77" s="10">
        <v>2</v>
      </c>
    </row>
    <row r="78" spans="1:2" ht="12.75">
      <c r="A78" s="9">
        <v>117</v>
      </c>
      <c r="B78" s="10">
        <v>1</v>
      </c>
    </row>
    <row r="79" spans="1:2" ht="12.75">
      <c r="A79" s="9">
        <v>9999</v>
      </c>
      <c r="B79" s="10">
        <v>25</v>
      </c>
    </row>
    <row r="80" spans="1:2" ht="12.75">
      <c r="A80" s="11" t="s">
        <v>38</v>
      </c>
      <c r="B80" s="12">
        <v>616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5"/>
  <dimension ref="A3:B136"/>
  <sheetViews>
    <sheetView zoomScalePageLayoutView="0" workbookViewId="0" topLeftCell="A1">
      <selection activeCell="E135" sqref="E135"/>
    </sheetView>
  </sheetViews>
  <sheetFormatPr defaultColWidth="9.140625" defaultRowHeight="12.75"/>
  <cols>
    <col min="1" max="1" width="16.8515625" style="0" bestFit="1" customWidth="1"/>
    <col min="2" max="2" width="6.00390625" style="0" bestFit="1" customWidth="1"/>
  </cols>
  <sheetData>
    <row r="3" spans="1:2" ht="12.75">
      <c r="A3" s="5" t="s">
        <v>36</v>
      </c>
      <c r="B3" s="6"/>
    </row>
    <row r="4" spans="1:2" ht="12.75">
      <c r="A4" s="5" t="s">
        <v>32</v>
      </c>
      <c r="B4" s="6" t="s">
        <v>37</v>
      </c>
    </row>
    <row r="5" spans="1:2" ht="12.75">
      <c r="A5" s="7">
        <v>-40150</v>
      </c>
      <c r="B5" s="8">
        <v>1</v>
      </c>
    </row>
    <row r="6" spans="1:2" ht="12.75">
      <c r="A6" s="9">
        <v>-40121</v>
      </c>
      <c r="B6" s="10">
        <v>1</v>
      </c>
    </row>
    <row r="7" spans="1:2" ht="12.75">
      <c r="A7" s="9">
        <v>-40092</v>
      </c>
      <c r="B7" s="10">
        <v>1</v>
      </c>
    </row>
    <row r="8" spans="1:2" ht="12.75">
      <c r="A8" s="9">
        <v>-40086</v>
      </c>
      <c r="B8" s="10">
        <v>2</v>
      </c>
    </row>
    <row r="9" spans="1:2" ht="12.75">
      <c r="A9" s="9">
        <v>-40059</v>
      </c>
      <c r="B9" s="10">
        <v>1</v>
      </c>
    </row>
    <row r="10" spans="1:2" ht="12.75">
      <c r="A10" s="9">
        <v>-40053</v>
      </c>
      <c r="B10" s="10">
        <v>3</v>
      </c>
    </row>
    <row r="11" spans="1:2" ht="12.75">
      <c r="A11" s="9">
        <v>-40049</v>
      </c>
      <c r="B11" s="10">
        <v>1</v>
      </c>
    </row>
    <row r="12" spans="1:2" ht="12.75">
      <c r="A12" s="9">
        <v>-40036</v>
      </c>
      <c r="B12" s="10">
        <v>1</v>
      </c>
    </row>
    <row r="13" spans="1:2" ht="12.75">
      <c r="A13" s="9">
        <v>-40024</v>
      </c>
      <c r="B13" s="10">
        <v>1</v>
      </c>
    </row>
    <row r="14" spans="1:2" ht="12.75">
      <c r="A14" s="9">
        <v>-40001</v>
      </c>
      <c r="B14" s="10">
        <v>3</v>
      </c>
    </row>
    <row r="15" spans="1:2" ht="12.75">
      <c r="A15" s="9">
        <v>-39997</v>
      </c>
      <c r="B15" s="10">
        <v>1</v>
      </c>
    </row>
    <row r="16" spans="1:2" ht="12.75">
      <c r="A16" s="9">
        <v>-39973</v>
      </c>
      <c r="B16" s="10">
        <v>2</v>
      </c>
    </row>
    <row r="17" spans="1:2" ht="12.75">
      <c r="A17" s="9">
        <v>-39969</v>
      </c>
      <c r="B17" s="10">
        <v>1</v>
      </c>
    </row>
    <row r="18" spans="1:2" ht="12.75">
      <c r="A18" s="9">
        <v>-39947</v>
      </c>
      <c r="B18" s="10">
        <v>1</v>
      </c>
    </row>
    <row r="19" spans="1:2" ht="12.75">
      <c r="A19" s="9">
        <v>-39940</v>
      </c>
      <c r="B19" s="10">
        <v>1</v>
      </c>
    </row>
    <row r="20" spans="1:2" ht="12.75">
      <c r="A20" s="9">
        <v>-39920</v>
      </c>
      <c r="B20" s="10">
        <v>2</v>
      </c>
    </row>
    <row r="21" spans="1:2" ht="12.75">
      <c r="A21" s="9">
        <v>-39913</v>
      </c>
      <c r="B21" s="10">
        <v>1</v>
      </c>
    </row>
    <row r="22" spans="1:2" ht="12.75">
      <c r="A22" s="9">
        <v>-39893</v>
      </c>
      <c r="B22" s="10">
        <v>2</v>
      </c>
    </row>
    <row r="23" spans="1:2" ht="12.75">
      <c r="A23" s="9">
        <v>-39878</v>
      </c>
      <c r="B23" s="10">
        <v>1</v>
      </c>
    </row>
    <row r="24" spans="1:2" ht="12.75">
      <c r="A24" s="9">
        <v>-39855</v>
      </c>
      <c r="B24" s="10">
        <v>1</v>
      </c>
    </row>
    <row r="25" spans="1:2" ht="12.75">
      <c r="A25" s="9">
        <v>-39815</v>
      </c>
      <c r="B25" s="10">
        <v>1</v>
      </c>
    </row>
    <row r="26" spans="1:2" ht="12.75">
      <c r="A26" s="9">
        <v>-354</v>
      </c>
      <c r="B26" s="10">
        <v>1</v>
      </c>
    </row>
    <row r="27" spans="1:2" ht="12.75">
      <c r="A27" s="9">
        <v>-317</v>
      </c>
      <c r="B27" s="10">
        <v>1</v>
      </c>
    </row>
    <row r="28" spans="1:2" ht="12.75">
      <c r="A28" s="9">
        <v>-305</v>
      </c>
      <c r="B28" s="10">
        <v>1</v>
      </c>
    </row>
    <row r="29" spans="1:2" ht="12.75">
      <c r="A29" s="9">
        <v>-289</v>
      </c>
      <c r="B29" s="10">
        <v>1</v>
      </c>
    </row>
    <row r="30" spans="1:2" ht="12.75">
      <c r="A30" s="9">
        <v>-280</v>
      </c>
      <c r="B30" s="10">
        <v>1</v>
      </c>
    </row>
    <row r="31" spans="1:2" ht="12.75">
      <c r="A31" s="9">
        <v>-205</v>
      </c>
      <c r="B31" s="10">
        <v>1</v>
      </c>
    </row>
    <row r="32" spans="1:2" ht="12.75">
      <c r="A32" s="9">
        <v>-189</v>
      </c>
      <c r="B32" s="10">
        <v>1</v>
      </c>
    </row>
    <row r="33" spans="1:2" ht="12.75">
      <c r="A33" s="9">
        <v>-158</v>
      </c>
      <c r="B33" s="10">
        <v>1</v>
      </c>
    </row>
    <row r="34" spans="1:2" ht="12.75">
      <c r="A34" s="9">
        <v>-108</v>
      </c>
      <c r="B34" s="10">
        <v>1</v>
      </c>
    </row>
    <row r="35" spans="1:2" ht="12.75">
      <c r="A35" s="9">
        <v>-94</v>
      </c>
      <c r="B35" s="10">
        <v>1</v>
      </c>
    </row>
    <row r="36" spans="1:2" ht="12.75">
      <c r="A36" s="9">
        <v>-72</v>
      </c>
      <c r="B36" s="10">
        <v>1</v>
      </c>
    </row>
    <row r="37" spans="1:2" ht="12.75">
      <c r="A37" s="9">
        <v>-59</v>
      </c>
      <c r="B37" s="10">
        <v>1</v>
      </c>
    </row>
    <row r="38" spans="1:2" ht="12.75">
      <c r="A38" s="9">
        <v>-57</v>
      </c>
      <c r="B38" s="10">
        <v>1</v>
      </c>
    </row>
    <row r="39" spans="1:2" ht="12.75">
      <c r="A39" s="9">
        <v>-45</v>
      </c>
      <c r="B39" s="10">
        <v>1</v>
      </c>
    </row>
    <row r="40" spans="1:2" ht="12.75">
      <c r="A40" s="9">
        <v>-42</v>
      </c>
      <c r="B40" s="10">
        <v>1</v>
      </c>
    </row>
    <row r="41" spans="1:2" ht="12.75">
      <c r="A41" s="9">
        <v>-39</v>
      </c>
      <c r="B41" s="10">
        <v>1</v>
      </c>
    </row>
    <row r="42" spans="1:2" ht="12.75">
      <c r="A42" s="9">
        <v>-36</v>
      </c>
      <c r="B42" s="10">
        <v>1</v>
      </c>
    </row>
    <row r="43" spans="1:2" ht="12.75">
      <c r="A43" s="9">
        <v>-33</v>
      </c>
      <c r="B43" s="10">
        <v>1</v>
      </c>
    </row>
    <row r="44" spans="1:2" ht="12.75">
      <c r="A44" s="9">
        <v>-30</v>
      </c>
      <c r="B44" s="10">
        <v>1</v>
      </c>
    </row>
    <row r="45" spans="1:2" ht="12.75">
      <c r="A45" s="9">
        <v>-29</v>
      </c>
      <c r="B45" s="10">
        <v>1</v>
      </c>
    </row>
    <row r="46" spans="1:2" ht="12.75">
      <c r="A46" s="9">
        <v>-24</v>
      </c>
      <c r="B46" s="10">
        <v>3</v>
      </c>
    </row>
    <row r="47" spans="1:2" ht="12.75">
      <c r="A47" s="9">
        <v>-23</v>
      </c>
      <c r="B47" s="10">
        <v>1</v>
      </c>
    </row>
    <row r="48" spans="1:2" ht="12.75">
      <c r="A48" s="9">
        <v>-22</v>
      </c>
      <c r="B48" s="10">
        <v>2</v>
      </c>
    </row>
    <row r="49" spans="1:2" ht="12.75">
      <c r="A49" s="9">
        <v>-20</v>
      </c>
      <c r="B49" s="10">
        <v>1</v>
      </c>
    </row>
    <row r="50" spans="1:2" ht="12.75">
      <c r="A50" s="9">
        <v>-14</v>
      </c>
      <c r="B50" s="10">
        <v>3</v>
      </c>
    </row>
    <row r="51" spans="1:2" ht="12.75">
      <c r="A51" s="9">
        <v>-11</v>
      </c>
      <c r="B51" s="10">
        <v>3</v>
      </c>
    </row>
    <row r="52" spans="1:2" ht="12.75">
      <c r="A52" s="9">
        <v>-9</v>
      </c>
      <c r="B52" s="10">
        <v>1</v>
      </c>
    </row>
    <row r="53" spans="1:2" ht="12.75">
      <c r="A53" s="9">
        <v>-8</v>
      </c>
      <c r="B53" s="10">
        <v>3</v>
      </c>
    </row>
    <row r="54" spans="1:2" ht="12.75">
      <c r="A54" s="9">
        <v>-7</v>
      </c>
      <c r="B54" s="10">
        <v>2</v>
      </c>
    </row>
    <row r="55" spans="1:2" ht="12.75">
      <c r="A55" s="9">
        <v>-5</v>
      </c>
      <c r="B55" s="10">
        <v>1</v>
      </c>
    </row>
    <row r="56" spans="1:2" ht="12.75">
      <c r="A56" s="9">
        <v>0</v>
      </c>
      <c r="B56" s="10">
        <v>51</v>
      </c>
    </row>
    <row r="57" spans="1:2" ht="12.75">
      <c r="A57" s="9">
        <v>1</v>
      </c>
      <c r="B57" s="10">
        <v>10</v>
      </c>
    </row>
    <row r="58" spans="1:2" ht="12.75">
      <c r="A58" s="9">
        <v>2</v>
      </c>
      <c r="B58" s="10">
        <v>3</v>
      </c>
    </row>
    <row r="59" spans="1:2" ht="12.75">
      <c r="A59" s="9">
        <v>3</v>
      </c>
      <c r="B59" s="10">
        <v>13</v>
      </c>
    </row>
    <row r="60" spans="1:2" ht="12.75">
      <c r="A60" s="9">
        <v>4</v>
      </c>
      <c r="B60" s="10">
        <v>2</v>
      </c>
    </row>
    <row r="61" spans="1:2" ht="12.75">
      <c r="A61" s="9">
        <v>5</v>
      </c>
      <c r="B61" s="10">
        <v>25</v>
      </c>
    </row>
    <row r="62" spans="1:2" ht="12.75">
      <c r="A62" s="9">
        <v>6</v>
      </c>
      <c r="B62" s="10">
        <v>29</v>
      </c>
    </row>
    <row r="63" spans="1:2" ht="12.75">
      <c r="A63" s="9">
        <v>7</v>
      </c>
      <c r="B63" s="10">
        <v>17</v>
      </c>
    </row>
    <row r="64" spans="1:2" ht="12.75">
      <c r="A64" s="9">
        <v>8</v>
      </c>
      <c r="B64" s="10">
        <v>16</v>
      </c>
    </row>
    <row r="65" spans="1:2" ht="12.75">
      <c r="A65" s="9">
        <v>9</v>
      </c>
      <c r="B65" s="10">
        <v>18</v>
      </c>
    </row>
    <row r="66" spans="1:2" ht="12.75">
      <c r="A66" s="9">
        <v>10</v>
      </c>
      <c r="B66" s="10">
        <v>7</v>
      </c>
    </row>
    <row r="67" spans="1:2" ht="12.75">
      <c r="A67" s="9">
        <v>11</v>
      </c>
      <c r="B67" s="10">
        <v>15</v>
      </c>
    </row>
    <row r="68" spans="1:2" ht="12.75">
      <c r="A68" s="9">
        <v>12</v>
      </c>
      <c r="B68" s="10">
        <v>6</v>
      </c>
    </row>
    <row r="69" spans="1:2" ht="12.75">
      <c r="A69" s="9">
        <v>13</v>
      </c>
      <c r="B69" s="10">
        <v>16</v>
      </c>
    </row>
    <row r="70" spans="1:2" ht="12.75">
      <c r="A70" s="9">
        <v>14</v>
      </c>
      <c r="B70" s="10">
        <v>10</v>
      </c>
    </row>
    <row r="71" spans="1:2" ht="12.75">
      <c r="A71" s="9">
        <v>15</v>
      </c>
      <c r="B71" s="10">
        <v>8</v>
      </c>
    </row>
    <row r="72" spans="1:2" ht="12.75">
      <c r="A72" s="9">
        <v>16</v>
      </c>
      <c r="B72" s="10">
        <v>12</v>
      </c>
    </row>
    <row r="73" spans="1:2" ht="12.75">
      <c r="A73" s="9">
        <v>17</v>
      </c>
      <c r="B73" s="10">
        <v>6</v>
      </c>
    </row>
    <row r="74" spans="1:2" ht="12.75">
      <c r="A74" s="9">
        <v>18</v>
      </c>
      <c r="B74" s="10">
        <v>12</v>
      </c>
    </row>
    <row r="75" spans="1:2" ht="12.75">
      <c r="A75" s="9">
        <v>19</v>
      </c>
      <c r="B75" s="10">
        <v>5</v>
      </c>
    </row>
    <row r="76" spans="1:2" ht="12.75">
      <c r="A76" s="9">
        <v>20</v>
      </c>
      <c r="B76" s="10">
        <v>8</v>
      </c>
    </row>
    <row r="77" spans="1:2" ht="12.75">
      <c r="A77" s="9">
        <v>21</v>
      </c>
      <c r="B77" s="10">
        <v>22</v>
      </c>
    </row>
    <row r="78" spans="1:2" ht="12.75">
      <c r="A78" s="9">
        <v>22</v>
      </c>
      <c r="B78" s="10">
        <v>18</v>
      </c>
    </row>
    <row r="79" spans="1:2" ht="12.75">
      <c r="A79" s="9">
        <v>23</v>
      </c>
      <c r="B79" s="10">
        <v>18</v>
      </c>
    </row>
    <row r="80" spans="1:2" ht="12.75">
      <c r="A80" s="9">
        <v>24</v>
      </c>
      <c r="B80" s="10">
        <v>8</v>
      </c>
    </row>
    <row r="81" spans="1:2" ht="12.75">
      <c r="A81" s="9">
        <v>25</v>
      </c>
      <c r="B81" s="10">
        <v>8</v>
      </c>
    </row>
    <row r="82" spans="1:2" ht="12.75">
      <c r="A82" s="9">
        <v>26</v>
      </c>
      <c r="B82" s="10">
        <v>7</v>
      </c>
    </row>
    <row r="83" spans="1:2" ht="12.75">
      <c r="A83" s="9">
        <v>27</v>
      </c>
      <c r="B83" s="10">
        <v>6</v>
      </c>
    </row>
    <row r="84" spans="1:2" ht="12.75">
      <c r="A84" s="9">
        <v>28</v>
      </c>
      <c r="B84" s="10">
        <v>19</v>
      </c>
    </row>
    <row r="85" spans="1:2" ht="12.75">
      <c r="A85" s="9">
        <v>29</v>
      </c>
      <c r="B85" s="10">
        <v>7</v>
      </c>
    </row>
    <row r="86" spans="1:2" ht="12.75">
      <c r="A86" s="9">
        <v>30</v>
      </c>
      <c r="B86" s="10">
        <v>6</v>
      </c>
    </row>
    <row r="87" spans="1:2" ht="12.75">
      <c r="A87" s="9">
        <v>31</v>
      </c>
      <c r="B87" s="10">
        <v>12</v>
      </c>
    </row>
    <row r="88" spans="1:2" ht="12.75">
      <c r="A88" s="9">
        <v>32</v>
      </c>
      <c r="B88" s="10">
        <v>9</v>
      </c>
    </row>
    <row r="89" spans="1:2" ht="12.75">
      <c r="A89" s="9">
        <v>33</v>
      </c>
      <c r="B89" s="10">
        <v>6</v>
      </c>
    </row>
    <row r="90" spans="1:2" ht="12.75">
      <c r="A90" s="9">
        <v>34</v>
      </c>
      <c r="B90" s="10">
        <v>3</v>
      </c>
    </row>
    <row r="91" spans="1:2" ht="12.75">
      <c r="A91" s="9">
        <v>35</v>
      </c>
      <c r="B91" s="10">
        <v>9</v>
      </c>
    </row>
    <row r="92" spans="1:2" ht="12.75">
      <c r="A92" s="9">
        <v>36</v>
      </c>
      <c r="B92" s="10">
        <v>3</v>
      </c>
    </row>
    <row r="93" spans="1:2" ht="12.75">
      <c r="A93" s="9">
        <v>37</v>
      </c>
      <c r="B93" s="10">
        <v>10</v>
      </c>
    </row>
    <row r="94" spans="1:2" ht="12.75">
      <c r="A94" s="9">
        <v>38</v>
      </c>
      <c r="B94" s="10">
        <v>9</v>
      </c>
    </row>
    <row r="95" spans="1:2" ht="12.75">
      <c r="A95" s="9">
        <v>39</v>
      </c>
      <c r="B95" s="10">
        <v>6</v>
      </c>
    </row>
    <row r="96" spans="1:2" ht="12.75">
      <c r="A96" s="9">
        <v>40</v>
      </c>
      <c r="B96" s="10">
        <v>5</v>
      </c>
    </row>
    <row r="97" spans="1:2" ht="12.75">
      <c r="A97" s="9">
        <v>41</v>
      </c>
      <c r="B97" s="10">
        <v>4</v>
      </c>
    </row>
    <row r="98" spans="1:2" ht="12.75">
      <c r="A98" s="9">
        <v>42</v>
      </c>
      <c r="B98" s="10">
        <v>8</v>
      </c>
    </row>
    <row r="99" spans="1:2" ht="12.75">
      <c r="A99" s="9">
        <v>43</v>
      </c>
      <c r="B99" s="10">
        <v>5</v>
      </c>
    </row>
    <row r="100" spans="1:2" ht="12.75">
      <c r="A100" s="9">
        <v>44</v>
      </c>
      <c r="B100" s="10">
        <v>7</v>
      </c>
    </row>
    <row r="101" spans="1:2" ht="12.75">
      <c r="A101" s="9">
        <v>45</v>
      </c>
      <c r="B101" s="10">
        <v>7</v>
      </c>
    </row>
    <row r="102" spans="1:2" ht="12.75">
      <c r="A102" s="9">
        <v>46</v>
      </c>
      <c r="B102" s="10">
        <v>1</v>
      </c>
    </row>
    <row r="103" spans="1:2" ht="12.75">
      <c r="A103" s="9">
        <v>47</v>
      </c>
      <c r="B103" s="10">
        <v>5</v>
      </c>
    </row>
    <row r="104" spans="1:2" ht="12.75">
      <c r="A104" s="9">
        <v>48</v>
      </c>
      <c r="B104" s="10">
        <v>2</v>
      </c>
    </row>
    <row r="105" spans="1:2" ht="12.75">
      <c r="A105" s="9">
        <v>49</v>
      </c>
      <c r="B105" s="10">
        <v>7</v>
      </c>
    </row>
    <row r="106" spans="1:2" ht="12.75">
      <c r="A106" s="9">
        <v>50</v>
      </c>
      <c r="B106" s="10">
        <v>4</v>
      </c>
    </row>
    <row r="107" spans="1:2" ht="12.75">
      <c r="A107" s="9">
        <v>51</v>
      </c>
      <c r="B107" s="10">
        <v>2</v>
      </c>
    </row>
    <row r="108" spans="1:2" ht="12.75">
      <c r="A108" s="9">
        <v>52</v>
      </c>
      <c r="B108" s="10">
        <v>2</v>
      </c>
    </row>
    <row r="109" spans="1:2" ht="12.75">
      <c r="A109" s="9">
        <v>53</v>
      </c>
      <c r="B109" s="10">
        <v>1</v>
      </c>
    </row>
    <row r="110" spans="1:2" ht="12.75">
      <c r="A110" s="9">
        <v>54</v>
      </c>
      <c r="B110" s="10">
        <v>1</v>
      </c>
    </row>
    <row r="111" spans="1:2" ht="12.75">
      <c r="A111" s="9">
        <v>55</v>
      </c>
      <c r="B111" s="10">
        <v>4</v>
      </c>
    </row>
    <row r="112" spans="1:2" ht="12.75">
      <c r="A112" s="9">
        <v>56</v>
      </c>
      <c r="B112" s="10">
        <v>4</v>
      </c>
    </row>
    <row r="113" spans="1:2" ht="12.75">
      <c r="A113" s="9">
        <v>57</v>
      </c>
      <c r="B113" s="10">
        <v>1</v>
      </c>
    </row>
    <row r="114" spans="1:2" ht="12.75">
      <c r="A114" s="9">
        <v>58</v>
      </c>
      <c r="B114" s="10">
        <v>3</v>
      </c>
    </row>
    <row r="115" spans="1:2" ht="12.75">
      <c r="A115" s="9">
        <v>59</v>
      </c>
      <c r="B115" s="10">
        <v>3</v>
      </c>
    </row>
    <row r="116" spans="1:2" ht="12.75">
      <c r="A116" s="9">
        <v>61</v>
      </c>
      <c r="B116" s="10">
        <v>3</v>
      </c>
    </row>
    <row r="117" spans="1:2" ht="12.75">
      <c r="A117" s="9">
        <v>63</v>
      </c>
      <c r="B117" s="10">
        <v>1</v>
      </c>
    </row>
    <row r="118" spans="1:2" ht="12.75">
      <c r="A118" s="9">
        <v>67</v>
      </c>
      <c r="B118" s="10">
        <v>2</v>
      </c>
    </row>
    <row r="119" spans="1:2" ht="12.75">
      <c r="A119" s="9">
        <v>68</v>
      </c>
      <c r="B119" s="10">
        <v>2</v>
      </c>
    </row>
    <row r="120" spans="1:2" ht="12.75">
      <c r="A120" s="9">
        <v>70</v>
      </c>
      <c r="B120" s="10">
        <v>1</v>
      </c>
    </row>
    <row r="121" spans="1:2" ht="12.75">
      <c r="A121" s="9">
        <v>71</v>
      </c>
      <c r="B121" s="10">
        <v>1</v>
      </c>
    </row>
    <row r="122" spans="1:2" ht="12.75">
      <c r="A122" s="9">
        <v>72</v>
      </c>
      <c r="B122" s="10">
        <v>2</v>
      </c>
    </row>
    <row r="123" spans="1:2" ht="12.75">
      <c r="A123" s="9">
        <v>77</v>
      </c>
      <c r="B123" s="10">
        <v>1</v>
      </c>
    </row>
    <row r="124" spans="1:2" ht="12.75">
      <c r="A124" s="9">
        <v>80</v>
      </c>
      <c r="B124" s="10">
        <v>1</v>
      </c>
    </row>
    <row r="125" spans="1:2" ht="12.75">
      <c r="A125" s="9">
        <v>81</v>
      </c>
      <c r="B125" s="10">
        <v>1</v>
      </c>
    </row>
    <row r="126" spans="1:2" ht="12.75">
      <c r="A126" s="9">
        <v>84</v>
      </c>
      <c r="B126" s="10">
        <v>2</v>
      </c>
    </row>
    <row r="127" spans="1:2" ht="12.75">
      <c r="A127" s="9">
        <v>88</v>
      </c>
      <c r="B127" s="10">
        <v>1</v>
      </c>
    </row>
    <row r="128" spans="1:2" ht="12.75">
      <c r="A128" s="9">
        <v>90</v>
      </c>
      <c r="B128" s="10">
        <v>1</v>
      </c>
    </row>
    <row r="129" spans="1:2" ht="12.75">
      <c r="A129" s="9">
        <v>93</v>
      </c>
      <c r="B129" s="10">
        <v>1</v>
      </c>
    </row>
    <row r="130" spans="1:2" ht="12.75">
      <c r="A130" s="9">
        <v>95</v>
      </c>
      <c r="B130" s="10">
        <v>1</v>
      </c>
    </row>
    <row r="131" spans="1:2" ht="12.75">
      <c r="A131" s="9">
        <v>96</v>
      </c>
      <c r="B131" s="10">
        <v>1</v>
      </c>
    </row>
    <row r="132" spans="1:2" ht="12.75">
      <c r="A132" s="9">
        <v>100</v>
      </c>
      <c r="B132" s="10">
        <v>1</v>
      </c>
    </row>
    <row r="133" spans="1:2" ht="12.75">
      <c r="A133" s="9">
        <v>142</v>
      </c>
      <c r="B133" s="10">
        <v>1</v>
      </c>
    </row>
    <row r="134" spans="1:2" ht="12.75">
      <c r="A134" s="9">
        <v>232</v>
      </c>
      <c r="B134" s="10">
        <v>1</v>
      </c>
    </row>
    <row r="135" spans="1:2" ht="12.75">
      <c r="A135" s="9" t="s">
        <v>39</v>
      </c>
      <c r="B135" s="10">
        <v>1</v>
      </c>
    </row>
    <row r="136" spans="1:2" ht="12.75">
      <c r="A136" s="11" t="s">
        <v>38</v>
      </c>
      <c r="B136" s="12">
        <v>646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Foglio7">
    <pageSetUpPr fitToPage="1"/>
  </sheetPr>
  <dimension ref="A2:BT29"/>
  <sheetViews>
    <sheetView showGridLines="0" showRowColHeaders="0" zoomScalePageLayoutView="0" workbookViewId="0" topLeftCell="A1">
      <selection activeCell="A1" sqref="A1"/>
    </sheetView>
  </sheetViews>
  <sheetFormatPr defaultColWidth="4.7109375" defaultRowHeight="12.75"/>
  <sheetData>
    <row r="1" ht="13.5" thickBot="1"/>
    <row r="2" spans="1:72" s="14" customFormat="1" ht="12.75">
      <c r="A2" s="15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17"/>
    </row>
    <row r="3" spans="1:72" s="14" customFormat="1" ht="13.5" thickBot="1">
      <c r="A3" s="23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H3" s="24"/>
      <c r="BI3" s="24"/>
      <c r="BJ3" s="24"/>
      <c r="BK3" s="24"/>
      <c r="BL3" s="24"/>
      <c r="BM3" s="24"/>
      <c r="BN3" s="24"/>
      <c r="BO3" s="24"/>
      <c r="BP3" s="24"/>
      <c r="BQ3" s="24"/>
      <c r="BR3" s="24"/>
      <c r="BS3" s="24"/>
      <c r="BT3" s="25"/>
    </row>
    <row r="4" spans="1:72" ht="13.5" thickBot="1">
      <c r="A4" s="21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22"/>
    </row>
    <row r="5" spans="1:72" ht="13.5" thickTop="1">
      <c r="A5" s="21"/>
      <c r="B5" s="31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3"/>
      <c r="AB5" s="13"/>
      <c r="AC5" s="13"/>
      <c r="AD5" s="13"/>
      <c r="AE5" s="13"/>
      <c r="AF5" s="13"/>
      <c r="AG5" s="13"/>
      <c r="AH5" s="13"/>
      <c r="AI5" s="13"/>
      <c r="AJ5" s="13"/>
      <c r="AK5" s="54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22"/>
    </row>
    <row r="6" spans="1:72" ht="12.75">
      <c r="A6" s="21"/>
      <c r="B6" s="34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35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22"/>
    </row>
    <row r="7" spans="1:72" ht="12.75">
      <c r="A7" s="21"/>
      <c r="B7" s="34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35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22"/>
    </row>
    <row r="8" spans="1:72" ht="19.5">
      <c r="A8" s="21"/>
      <c r="B8" s="34"/>
      <c r="C8" s="13"/>
      <c r="D8" s="13"/>
      <c r="E8" s="13"/>
      <c r="F8" s="13"/>
      <c r="G8" s="13"/>
      <c r="H8" s="13"/>
      <c r="I8" s="29" t="s">
        <v>40</v>
      </c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6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22"/>
    </row>
    <row r="9" spans="1:72" ht="15">
      <c r="A9" s="21"/>
      <c r="B9" s="34"/>
      <c r="C9" s="13"/>
      <c r="D9" s="13"/>
      <c r="E9" s="13"/>
      <c r="F9" s="13"/>
      <c r="G9" s="13"/>
      <c r="H9" s="13"/>
      <c r="I9" s="74" t="s">
        <v>76</v>
      </c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35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22"/>
    </row>
    <row r="10" spans="1:72" ht="18.75" thickBot="1">
      <c r="A10" s="21"/>
      <c r="B10" s="37"/>
      <c r="C10" s="76"/>
      <c r="D10" s="76"/>
      <c r="E10" s="76"/>
      <c r="F10" s="76"/>
      <c r="G10" s="76"/>
      <c r="H10" s="38"/>
      <c r="I10" s="61" t="s">
        <v>75</v>
      </c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40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22"/>
    </row>
    <row r="11" spans="1:72" ht="14.25" thickBot="1" thickTop="1">
      <c r="A11" s="21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22"/>
    </row>
    <row r="12" spans="1:72" ht="13.5" thickTop="1">
      <c r="A12" s="21"/>
      <c r="B12" s="41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22"/>
    </row>
    <row r="13" spans="1:72" s="13" customFormat="1" ht="12.75">
      <c r="A13" s="21"/>
      <c r="B13" s="44"/>
      <c r="C13" s="45"/>
      <c r="D13" s="45"/>
      <c r="E13" s="45"/>
      <c r="F13" s="45"/>
      <c r="G13" s="45"/>
      <c r="H13" s="46"/>
      <c r="I13" s="75" t="s">
        <v>870</v>
      </c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7"/>
      <c r="BT13" s="22"/>
    </row>
    <row r="14" spans="1:72" s="13" customFormat="1" ht="12.75">
      <c r="A14" s="21"/>
      <c r="B14" s="48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7"/>
      <c r="BT14" s="22"/>
    </row>
    <row r="15" spans="1:72" s="13" customFormat="1" ht="12.75">
      <c r="A15" s="21"/>
      <c r="B15" s="48"/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7"/>
      <c r="BT15" s="22"/>
    </row>
    <row r="16" spans="1:72" s="13" customFormat="1" ht="12.75">
      <c r="A16" s="21"/>
      <c r="B16" s="48"/>
      <c r="C16" s="49"/>
      <c r="D16" s="49"/>
      <c r="E16" s="49"/>
      <c r="F16" s="49"/>
      <c r="G16" s="49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7"/>
      <c r="BT16" s="22"/>
    </row>
    <row r="17" spans="1:72" s="13" customFormat="1" ht="12.75">
      <c r="A17" s="21"/>
      <c r="B17" s="48"/>
      <c r="C17" s="50"/>
      <c r="D17" s="50"/>
      <c r="E17" s="50"/>
      <c r="F17" s="50"/>
      <c r="G17" s="50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7"/>
      <c r="BT17" s="22"/>
    </row>
    <row r="18" spans="1:72" ht="12.75">
      <c r="A18" s="21"/>
      <c r="B18" s="48"/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7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22"/>
    </row>
    <row r="19" spans="1:72" ht="12.75">
      <c r="A19" s="21"/>
      <c r="B19" s="48"/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7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22"/>
    </row>
    <row r="20" spans="1:72" ht="12.75">
      <c r="A20" s="21"/>
      <c r="B20" s="48"/>
      <c r="C20" s="77" t="s">
        <v>29</v>
      </c>
      <c r="D20" s="78"/>
      <c r="E20" s="78"/>
      <c r="F20" s="78"/>
      <c r="G20" s="78"/>
      <c r="H20" s="78"/>
      <c r="I20" s="78"/>
      <c r="J20" s="78"/>
      <c r="K20" s="78"/>
      <c r="L20" s="78"/>
      <c r="M20" s="78"/>
      <c r="N20" s="78"/>
      <c r="O20" s="78"/>
      <c r="P20" s="78"/>
      <c r="Q20" s="78"/>
      <c r="R20" s="78"/>
      <c r="S20" s="78"/>
      <c r="T20" s="78"/>
      <c r="U20" s="78"/>
      <c r="V20" s="78"/>
      <c r="W20" s="78"/>
      <c r="X20" s="78"/>
      <c r="Y20" s="78"/>
      <c r="Z20" s="79"/>
      <c r="AA20" s="47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22"/>
    </row>
    <row r="21" spans="1:72" ht="12.75">
      <c r="A21" s="21"/>
      <c r="B21" s="48"/>
      <c r="C21" s="80"/>
      <c r="D21" s="81"/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81"/>
      <c r="Q21" s="81"/>
      <c r="R21" s="81"/>
      <c r="S21" s="81"/>
      <c r="T21" s="81"/>
      <c r="U21" s="81"/>
      <c r="V21" s="81"/>
      <c r="W21" s="81"/>
      <c r="X21" s="81"/>
      <c r="Y21" s="81"/>
      <c r="Z21" s="82"/>
      <c r="AA21" s="47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22"/>
    </row>
    <row r="22" spans="1:72" ht="12.75">
      <c r="A22" s="21"/>
      <c r="B22" s="48"/>
      <c r="C22" s="83"/>
      <c r="D22" s="84"/>
      <c r="E22" s="84"/>
      <c r="F22" s="84"/>
      <c r="G22" s="84"/>
      <c r="H22" s="84"/>
      <c r="I22" s="84"/>
      <c r="J22" s="84"/>
      <c r="K22" s="84"/>
      <c r="L22" s="84"/>
      <c r="M22" s="84"/>
      <c r="N22" s="84"/>
      <c r="O22" s="84"/>
      <c r="P22" s="84"/>
      <c r="Q22" s="84"/>
      <c r="R22" s="84"/>
      <c r="S22" s="84"/>
      <c r="T22" s="84"/>
      <c r="U22" s="84"/>
      <c r="V22" s="84"/>
      <c r="W22" s="84"/>
      <c r="X22" s="84"/>
      <c r="Y22" s="84"/>
      <c r="Z22" s="85"/>
      <c r="AA22" s="47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22"/>
    </row>
    <row r="23" spans="1:72" ht="13.5" thickBot="1">
      <c r="A23" s="21"/>
      <c r="B23" s="51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22"/>
    </row>
    <row r="24" spans="1:72" ht="13.5" thickTop="1">
      <c r="A24" s="21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22"/>
    </row>
    <row r="25" spans="1:72" ht="12.75">
      <c r="A25" s="21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22"/>
    </row>
    <row r="26" spans="1:72" ht="12.75">
      <c r="A26" s="21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22"/>
    </row>
    <row r="27" spans="1:72" ht="13.5" thickBot="1">
      <c r="A27" s="26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27"/>
      <c r="BL27" s="27"/>
      <c r="BM27" s="27"/>
      <c r="BN27" s="27"/>
      <c r="BO27" s="27"/>
      <c r="BP27" s="27"/>
      <c r="BQ27" s="27"/>
      <c r="BR27" s="27"/>
      <c r="BS27" s="27"/>
      <c r="BT27" s="28"/>
    </row>
    <row r="28" spans="1:72" s="14" customFormat="1" ht="12.75">
      <c r="A28" s="18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19"/>
      <c r="BL28" s="19"/>
      <c r="BM28" s="19"/>
      <c r="BN28" s="19"/>
      <c r="BO28" s="19"/>
      <c r="BP28" s="19"/>
      <c r="BQ28" s="19"/>
      <c r="BR28" s="19"/>
      <c r="BS28" s="19"/>
      <c r="BT28" s="20"/>
    </row>
    <row r="29" spans="1:72" s="14" customFormat="1" ht="13.5" thickBot="1">
      <c r="A29" s="23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A29" s="24"/>
      <c r="BB29" s="24"/>
      <c r="BC29" s="24"/>
      <c r="BD29" s="24"/>
      <c r="BE29" s="24"/>
      <c r="BF29" s="24"/>
      <c r="BG29" s="24"/>
      <c r="BH29" s="24"/>
      <c r="BI29" s="24"/>
      <c r="BJ29" s="24"/>
      <c r="BK29" s="24"/>
      <c r="BL29" s="24"/>
      <c r="BM29" s="24"/>
      <c r="BN29" s="24"/>
      <c r="BO29" s="24"/>
      <c r="BP29" s="24"/>
      <c r="BQ29" s="24"/>
      <c r="BR29" s="24"/>
      <c r="BS29" s="24"/>
      <c r="BT29" s="25"/>
    </row>
  </sheetData>
  <sheetProtection/>
  <mergeCells count="2">
    <mergeCell ref="C10:G10"/>
    <mergeCell ref="C20:Z22"/>
  </mergeCells>
  <printOptions/>
  <pageMargins left="0.75" right="0.75" top="1" bottom="1" header="0.5" footer="0.5"/>
  <pageSetup fitToHeight="1" fitToWidth="1" horizontalDpi="600" verticalDpi="600" orientation="landscape" paperSize="9" r:id="rId3"/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oglio2">
    <pageSetUpPr fitToPage="1"/>
  </sheetPr>
  <dimension ref="B2:I63"/>
  <sheetViews>
    <sheetView tabSelected="1" zoomScale="90" zoomScaleNormal="90" zoomScalePageLayoutView="0" workbookViewId="0" topLeftCell="A1">
      <selection activeCell="E70" sqref="E70"/>
    </sheetView>
  </sheetViews>
  <sheetFormatPr defaultColWidth="14.7109375" defaultRowHeight="12.75"/>
  <cols>
    <col min="1" max="1" width="2.421875" style="0" customWidth="1"/>
    <col min="2" max="2" width="14.7109375" style="0" customWidth="1"/>
    <col min="3" max="3" width="31.28125" style="0" bestFit="1" customWidth="1"/>
    <col min="4" max="6" width="29.421875" style="0" bestFit="1" customWidth="1"/>
    <col min="7" max="9" width="35.7109375" style="0" customWidth="1"/>
    <col min="10" max="10" width="2.421875" style="0" customWidth="1"/>
  </cols>
  <sheetData>
    <row r="2" spans="3:7" ht="12.75">
      <c r="C2" s="86"/>
      <c r="D2" s="86"/>
      <c r="E2" s="86"/>
      <c r="F2" s="86"/>
      <c r="G2" s="86"/>
    </row>
    <row r="5" spans="2:7" ht="12.75">
      <c r="B5" s="55" t="s">
        <v>30</v>
      </c>
      <c r="C5" s="55" t="s">
        <v>31</v>
      </c>
      <c r="D5" s="55" t="s">
        <v>33</v>
      </c>
      <c r="E5" s="55" t="s">
        <v>34</v>
      </c>
      <c r="F5" s="55" t="s">
        <v>35</v>
      </c>
      <c r="G5" s="55" t="s">
        <v>43</v>
      </c>
    </row>
    <row r="6" spans="2:7" ht="12.75">
      <c r="B6" s="72">
        <f>DCOUNTA([0]!Fatture,"anno",Utilita!J2:M3)</f>
        <v>75</v>
      </c>
      <c r="C6" s="72">
        <f>DCOUNTA([0]!Fatture,"anno",Utilita!O2:T3)</f>
        <v>28</v>
      </c>
      <c r="D6" s="72">
        <f>DCOUNTA([0]!Fatture,"anno",Utilita!V2:AA3)</f>
        <v>36</v>
      </c>
      <c r="E6" s="72">
        <f>DCOUNTA([0]!Fatture,"anno",Utilita!AC2:AH3)</f>
        <v>9</v>
      </c>
      <c r="F6" s="72">
        <f>DCOUNTA([0]!Fatture,"anno",Utilita!AJ2:AO3)</f>
        <v>2</v>
      </c>
      <c r="G6" s="72">
        <f>DCOUNTA([0]!Fatture,"anno",Utilita!AQ2:AT3)</f>
        <v>83</v>
      </c>
    </row>
    <row r="7" spans="2:7" ht="12.75">
      <c r="B7" s="13"/>
      <c r="C7" s="13"/>
      <c r="D7" s="13"/>
      <c r="E7" s="13"/>
      <c r="F7" s="13"/>
      <c r="G7" s="13"/>
    </row>
    <row r="8" spans="2:7" ht="12.75">
      <c r="B8" s="13"/>
      <c r="C8" s="13"/>
      <c r="D8" s="13"/>
      <c r="E8" s="13"/>
      <c r="F8" s="13"/>
      <c r="G8" s="13"/>
    </row>
    <row r="9" spans="3:9" ht="18">
      <c r="C9" s="90" t="s">
        <v>72</v>
      </c>
      <c r="D9" s="91"/>
      <c r="E9" s="91"/>
      <c r="F9" s="91"/>
      <c r="G9" s="91"/>
      <c r="H9" s="91"/>
      <c r="I9" s="91"/>
    </row>
    <row r="10" spans="3:9" ht="60" customHeight="1">
      <c r="C10" s="56" t="str">
        <f>"Numero giorni medi di pagamento per "&amp;C5</f>
        <v>Numero giorni medi di pagamento per Fatture pagate in 30 giorni</v>
      </c>
      <c r="D10" s="56" t="str">
        <f>"Numero giorni medi di pagamento per "&amp;D5</f>
        <v>Numero giorni medi di pagamento per Fatture pagate in 30-60 giorni</v>
      </c>
      <c r="E10" s="56" t="str">
        <f>"Numero giorni medi di pagamento per "&amp;E5</f>
        <v>Numero giorni medi di pagamento per Fatture pagate in 60-90 giorni</v>
      </c>
      <c r="F10" s="56" t="str">
        <f>"Numero giorni medi di pagamento per "&amp;F5</f>
        <v>Numero giorni medi di pagamento per Fatture pagate a oltre 90 giorni</v>
      </c>
      <c r="G10" s="59" t="s">
        <v>54</v>
      </c>
      <c r="H10" s="59" t="s">
        <v>53</v>
      </c>
      <c r="I10" s="59" t="s">
        <v>74</v>
      </c>
    </row>
    <row r="11" spans="3:9" ht="12.75">
      <c r="C11" s="68">
        <f>DSUM(Fatture,"Importo_X_giorni",Utilita!O2:T3)/DSUM(Fatture,"imp_fat",Utilita!O2:T3)</f>
        <v>15.61</v>
      </c>
      <c r="D11" s="68">
        <f>DSUM(Fatture,"Importo_X_giorni",Utilita!V2:AA3)/DSUM(Fatture,"imp_fat",Utilita!V2:AA3)</f>
        <v>34.78</v>
      </c>
      <c r="E11" s="68">
        <f>DSUM(Fatture,"Importo_X_giorni",Utilita!AC2:AH3)/DSUM(Fatture,"imp_fat",Utilita!AC2:AH3)</f>
        <v>55.58</v>
      </c>
      <c r="F11" s="68">
        <f>DSUM(Fatture,"Importo_X_giorni",Utilita!AJ2:AO3)/DSUM(Fatture,"imp_fat",Utilita!AJ2:AO3)</f>
        <v>124.21</v>
      </c>
      <c r="G11" s="71">
        <f>DSUM(Fatture,"Importo_X_giorni",Utilita!J2:M3)/DSUM(Fatture,"imp_fat",Utilita!J2:M3)</f>
        <v>32.64</v>
      </c>
      <c r="H11" s="71">
        <f>DSUM(Fatture,"Importo_X_GiorniDataDoc",Utilita!J2:M3)/DSUM(Fatture,"imp_fat",Utilita!J2:M3)</f>
        <v>41.95</v>
      </c>
      <c r="I11" s="71">
        <f>DSUM(Fatture,"Importo_X_Giorni_Oltre_Scadenza",Utilita!J2:M3)/DSUM(Fatture,"imp_fat",Utilita!J2:M3)</f>
        <v>7.17</v>
      </c>
    </row>
    <row r="13" spans="6:8" ht="12.75">
      <c r="F13" s="60" t="s">
        <v>45</v>
      </c>
      <c r="G13" s="57">
        <v>30</v>
      </c>
      <c r="H13" s="57">
        <v>30</v>
      </c>
    </row>
    <row r="15" spans="6:8" ht="12.75">
      <c r="F15" s="60" t="s">
        <v>46</v>
      </c>
      <c r="G15" s="58">
        <f>G11-G13</f>
        <v>2.64</v>
      </c>
      <c r="H15" s="58">
        <f>H11-H13</f>
        <v>11.95</v>
      </c>
    </row>
    <row r="17" spans="2:8" ht="18">
      <c r="B17" s="87" t="s">
        <v>73</v>
      </c>
      <c r="C17" s="88"/>
      <c r="D17" s="88"/>
      <c r="E17" s="88"/>
      <c r="F17" s="88"/>
      <c r="G17" s="88"/>
      <c r="H17" s="89"/>
    </row>
    <row r="18" spans="2:8" ht="69.75" customHeight="1">
      <c r="B18" s="62" t="s">
        <v>71</v>
      </c>
      <c r="C18" s="62" t="str">
        <f>"Numero giorni medi di pagamento per "&amp;C5</f>
        <v>Numero giorni medi di pagamento per Fatture pagate in 30 giorni</v>
      </c>
      <c r="D18" s="62" t="str">
        <f>"Numero giorni medi di pagamento per "&amp;D5</f>
        <v>Numero giorni medi di pagamento per Fatture pagate in 30-60 giorni</v>
      </c>
      <c r="E18" s="62" t="str">
        <f>"Numero giorni medi di pagamento per "&amp;E5</f>
        <v>Numero giorni medi di pagamento per Fatture pagate in 60-90 giorni</v>
      </c>
      <c r="F18" s="62" t="str">
        <f>"Numero giorni medi di pagamento per "&amp;F5</f>
        <v>Numero giorni medi di pagamento per Fatture pagate a oltre 90 giorni</v>
      </c>
      <c r="G18" s="63" t="s">
        <v>54</v>
      </c>
      <c r="H18" s="63" t="s">
        <v>53</v>
      </c>
    </row>
    <row r="19" spans="2:8" ht="12.75" hidden="1">
      <c r="B19" s="64" t="s">
        <v>59</v>
      </c>
      <c r="C19" s="68">
        <f>IF(ISERROR(DSUM(Fatture,"Importo_X_giorni",Utilita!O9:T10)/DSUM(Fatture,"imp_fat",Utilita!O9:T10)),0,DSUM(Fatture,"Importo_X_giorni",Utilita!O9:T10)/DSUM(Fatture,"imp_fat",Utilita!O9:T10))</f>
        <v>18.4</v>
      </c>
      <c r="D19" s="68">
        <f>IF(ISERROR(DSUM(Fatture,"Importo_X_giorni",Utilita!V9:AA10)/DSUM(Fatture,"imp_fat",Utilita!V9:AA10)),0,DSUM(Fatture,"Importo_X_giorni",Utilita!V9:AA10)/DSUM(Fatture,"imp_fat",Utilita!V9:AA10))</f>
        <v>39.77</v>
      </c>
      <c r="E19" s="68">
        <f>IF(ISERROR(DSUM(Fatture,"Importo_X_giorni",Utilita!AC9:AH10)/DSUM(Fatture,"imp_fat",Utilita!AC9:AH10)),0,DSUM(Fatture,"Importo_X_giorni",Utilita!AC9:AH10)/DSUM(Fatture,"imp_fat",Utilita!AC9:AH10))</f>
        <v>62</v>
      </c>
      <c r="F19" s="68">
        <f>IF(ISERROR(DSUM(Fatture,"Importo_X_giorni",Utilita!AJ9:AO10)/DSUM(Fatture,"imp_fat",Utilita!AJ9:AO10)),0,DSUM(Fatture,"Importo_X_giorni",Utilita!AJ9:AO10)/DSUM(Fatture,"imp_fat",Utilita!AJ9:AO10))</f>
        <v>93</v>
      </c>
      <c r="G19" s="71">
        <f>IF(ISERROR(DSUM(Fatture,"Importo_X_giorni",Utilita!J9:M10)/DSUM(Fatture,"imp_fat",Utilita!J9:M10)),0,DSUM(Fatture,"Importo_X_giorni",Utilita!J9:M10)/DSUM(Fatture,"imp_fat",Utilita!J9:M10))</f>
        <v>20.47</v>
      </c>
      <c r="H19" s="71">
        <f>IF(ISERROR(DSUM(Fatture,"Importo_X_GiorniDataDoc",Utilita!J9:M10)/DSUM(Fatture,"imp_fat",Utilita!J9:M10)),0,DSUM(Fatture,"Importo_X_GiorniDataDoc",Utilita!J9:M10)/DSUM(Fatture,"imp_fat",Utilita!J9:M10))</f>
        <v>84.66</v>
      </c>
    </row>
    <row r="20" spans="2:8" ht="12.75" hidden="1">
      <c r="B20" s="65"/>
      <c r="C20" s="69"/>
      <c r="D20" s="69"/>
      <c r="E20" s="69"/>
      <c r="F20" s="69"/>
      <c r="G20" s="73"/>
      <c r="H20" s="73"/>
    </row>
    <row r="21" spans="2:8" ht="12.75" hidden="1">
      <c r="B21" s="65"/>
      <c r="C21" s="69"/>
      <c r="D21" s="69"/>
      <c r="E21" s="69"/>
      <c r="F21" s="69"/>
      <c r="G21" s="73"/>
      <c r="H21" s="73"/>
    </row>
    <row r="22" spans="2:8" ht="12.75" hidden="1">
      <c r="B22" s="65"/>
      <c r="C22" s="69"/>
      <c r="D22" s="69"/>
      <c r="E22" s="69"/>
      <c r="F22" s="69"/>
      <c r="G22" s="73"/>
      <c r="H22" s="73"/>
    </row>
    <row r="23" spans="2:8" ht="12.75" hidden="1">
      <c r="B23" s="64" t="s">
        <v>60</v>
      </c>
      <c r="C23" s="68">
        <f>IF(ISERROR(DSUM(Fatture,"Importo_X_giorni",Utilita!O13:T14)/DSUM(Fatture,"imp_fat",Utilita!O13:T14)),0,DSUM(Fatture,"Importo_X_giorni",Utilita!O13:T14)/DSUM(Fatture,"imp_fat",Utilita!O13:T14))</f>
        <v>16.4</v>
      </c>
      <c r="D23" s="68">
        <f>IF(ISERROR(DSUM(Fatture,"Importo_X_giorni",Utilita!V13:AA14)/DSUM(Fatture,"imp_fat",Utilita!V13:AA14)),0,DSUM(Fatture,"Importo_X_giorni",Utilita!V13:AA14)/DSUM(Fatture,"imp_fat",Utilita!V13:AA14))</f>
        <v>41.26</v>
      </c>
      <c r="E23" s="68">
        <f>IF(ISERROR(DSUM(Fatture,"Importo_X_giorni",Utilita!AC13:AH14)/DSUM(Fatture,"imp_fat",Utilita!AC13:AH14)),0,DSUM(Fatture,"Importo_X_giorni",Utilita!AC13:AH14)/DSUM(Fatture,"imp_fat",Utilita!AC13:AH14))</f>
        <v>70</v>
      </c>
      <c r="F23" s="68">
        <f>IF(ISERROR(DSUM(Fatture,"Importo_X_giorni",Utilita!AJ13:AO14)/DSUM(Fatture,"imp_fat",Utilita!AJ13:AO14)),0,DSUM(Fatture,"Importo_X_giorni",Utilita!AJ13:AO14)/DSUM(Fatture,"imp_fat",Utilita!AJ13:AO14))</f>
        <v>0</v>
      </c>
      <c r="G23" s="71">
        <f>IF(ISERROR(DSUM(Fatture,"Importo_X_giorni",Utilita!J13:M14)/DSUM(Fatture,"imp_fat",Utilita!J13:M14)),0,DSUM(Fatture,"Importo_X_giorni",Utilita!J13:M14)/DSUM(Fatture,"imp_fat",Utilita!J13:M14))</f>
        <v>17.22</v>
      </c>
      <c r="H23" s="71">
        <f>IF(ISERROR(DSUM(Fatture,"Importo_X_GiorniDataDoc",Utilita!J13:M14)/DSUM(Fatture,"imp_fat",Utilita!J13:M14)),0,DSUM(Fatture,"Importo_X_GiorniDataDoc",Utilita!J13:M14)/DSUM(Fatture,"imp_fat",Utilita!J13:M14))</f>
        <v>32.12</v>
      </c>
    </row>
    <row r="24" spans="2:8" ht="12.75" hidden="1">
      <c r="B24" s="65"/>
      <c r="C24" s="69"/>
      <c r="D24" s="69"/>
      <c r="E24" s="69"/>
      <c r="F24" s="69"/>
      <c r="G24" s="73"/>
      <c r="H24" s="73"/>
    </row>
    <row r="25" spans="2:8" ht="12.75" hidden="1">
      <c r="B25" s="65"/>
      <c r="C25" s="69"/>
      <c r="D25" s="69"/>
      <c r="E25" s="69"/>
      <c r="F25" s="69"/>
      <c r="G25" s="73"/>
      <c r="H25" s="73"/>
    </row>
    <row r="26" spans="2:8" ht="12.75" hidden="1">
      <c r="B26" s="65"/>
      <c r="C26" s="69"/>
      <c r="D26" s="69"/>
      <c r="E26" s="69"/>
      <c r="F26" s="69"/>
      <c r="G26" s="73"/>
      <c r="H26" s="73"/>
    </row>
    <row r="27" spans="2:8" ht="12.75" hidden="1">
      <c r="B27" s="64" t="s">
        <v>61</v>
      </c>
      <c r="C27" s="68">
        <f>IF(ISERROR(DSUM(Fatture,"Importo_X_giorni",Utilita!O17:T18)/DSUM(Fatture,"imp_fat",Utilita!O17:T18)),0,DSUM(Fatture,"Importo_X_giorni",Utilita!O17:T18)/DSUM(Fatture,"imp_fat",Utilita!O17:T18))</f>
        <v>5.46</v>
      </c>
      <c r="D27" s="68">
        <f>IF(ISERROR(DSUM(Fatture,"Importo_X_giorni",Utilita!V17:AA18)/DSUM(Fatture,"imp_fat",Utilita!V17:AA18)),0,DSUM(Fatture,"Importo_X_giorni",Utilita!V17:AA18)/DSUM(Fatture,"imp_fat",Utilita!V17:AA18))</f>
        <v>45.4</v>
      </c>
      <c r="E27" s="68">
        <f>IF(ISERROR(DSUM(Fatture,"Importo_X_giorni",Utilita!AC17:AH18)/DSUM(Fatture,"imp_fat",Utilita!AC17:AH18)),0,DSUM(Fatture,"Importo_X_giorni",Utilita!AC17:AH18)/DSUM(Fatture,"imp_fat",Utilita!AC17:AH18))</f>
        <v>77.87</v>
      </c>
      <c r="F27" s="68">
        <f>IF(ISERROR(DSUM(Fatture,"Importo_X_giorni",Utilita!AJ17:AO18)/DSUM(Fatture,"imp_fat",Utilita!AJ17:AO18)),0,DSUM(Fatture,"Importo_X_giorni",Utilita!AJ17:AO18)/DSUM(Fatture,"imp_fat",Utilita!AJ17:AO18))</f>
        <v>119.92</v>
      </c>
      <c r="G27" s="71">
        <f>IF(ISERROR(DSUM(Fatture,"Importo_X_giorni",Utilita!J17:M18)/DSUM(Fatture,"imp_fat",Utilita!J17:M18)),0,DSUM(Fatture,"Importo_X_giorni",Utilita!J17:M18)/DSUM(Fatture,"imp_fat",Utilita!J17:M18))</f>
        <v>32.95</v>
      </c>
      <c r="H27" s="71">
        <f>IF(ISERROR(DSUM(Fatture,"Importo_X_GiorniDataDoc",Utilita!J17:M18)/DSUM(Fatture,"imp_fat",Utilita!J17:M18)),0,DSUM(Fatture,"Importo_X_GiorniDataDoc",Utilita!J17:M18)/DSUM(Fatture,"imp_fat",Utilita!J17:M18))</f>
        <v>49.93</v>
      </c>
    </row>
    <row r="28" spans="2:8" ht="12.75" hidden="1">
      <c r="B28" s="66"/>
      <c r="C28" s="70"/>
      <c r="D28" s="70"/>
      <c r="E28" s="70"/>
      <c r="F28" s="70"/>
      <c r="G28" s="70"/>
      <c r="H28" s="70"/>
    </row>
    <row r="29" spans="2:8" ht="12.75" hidden="1">
      <c r="B29" s="66"/>
      <c r="C29" s="70"/>
      <c r="D29" s="70"/>
      <c r="E29" s="70"/>
      <c r="F29" s="70"/>
      <c r="G29" s="70"/>
      <c r="H29" s="70"/>
    </row>
    <row r="30" spans="2:8" ht="12.75" hidden="1">
      <c r="B30" s="66"/>
      <c r="C30" s="70"/>
      <c r="D30" s="70"/>
      <c r="E30" s="70"/>
      <c r="F30" s="70"/>
      <c r="G30" s="70"/>
      <c r="H30" s="70"/>
    </row>
    <row r="31" spans="2:8" ht="12.75">
      <c r="B31" s="64" t="s">
        <v>62</v>
      </c>
      <c r="C31" s="68">
        <f>IF(ISERROR(DSUM(Fatture,"Importo_X_giorni",Utilita!O21:T22)/DSUM(Fatture,"imp_fat",Utilita!O21:T22)),0,DSUM(Fatture,"Importo_X_giorni",Utilita!O21:T22)/DSUM(Fatture,"imp_fat",Utilita!O21:T22))</f>
        <v>22.13</v>
      </c>
      <c r="D31" s="68">
        <f>IF(ISERROR(DSUM(Fatture,"Importo_X_giorni",Utilita!V21:AA22)/DSUM(Fatture,"imp_fat",Utilita!V21:AA22)),0,DSUM(Fatture,"Importo_X_giorni",Utilita!V21:AA22)/DSUM(Fatture,"imp_fat",Utilita!V21:AA22))</f>
        <v>0</v>
      </c>
      <c r="E31" s="68">
        <f>IF(ISERROR(DSUM(Fatture,"Importo_X_giorni",Utilita!AC21:AH22)/DSUM(Fatture,"imp_fat",Utilita!AC21:AH22)),0,DSUM(Fatture,"Importo_X_giorni",Utilita!AC21:AH22)/DSUM(Fatture,"imp_fat",Utilita!AC21:AH22))</f>
        <v>0</v>
      </c>
      <c r="F31" s="68">
        <f>IF(ISERROR(DSUM(Fatture,"Importo_X_giorni",Utilita!AJ21:AO22)/DSUM(Fatture,"imp_fat",Utilita!AJ21:AO22)),0,DSUM(Fatture,"Importo_X_giorni",Utilita!AJ21:AO22)/DSUM(Fatture,"imp_fat",Utilita!AJ21:AO22))</f>
        <v>0</v>
      </c>
      <c r="G31" s="71">
        <f>IF(ISERROR(DSUM(Fatture,"Importo_X_giorni",Utilita!J21:M22)/DSUM(Fatture,"imp_fat",Utilita!J21:M22)),0,DSUM(Fatture,"Importo_X_giorni",Utilita!J21:M22)/DSUM(Fatture,"imp_fat",Utilita!J21:M22))</f>
        <v>22.13</v>
      </c>
      <c r="H31" s="71">
        <f>IF(ISERROR(DSUM(Fatture,"Importo_X_GiorniDataDoc",Utilita!J21:M22)/DSUM(Fatture,"imp_fat",Utilita!J21:M22)),0,DSUM(Fatture,"Importo_X_GiorniDataDoc",Utilita!J21:M22)/DSUM(Fatture,"imp_fat",Utilita!J21:M22))</f>
        <v>24.59</v>
      </c>
    </row>
    <row r="32" spans="2:8" ht="12.75" hidden="1">
      <c r="B32" s="66"/>
      <c r="C32" s="70"/>
      <c r="D32" s="70"/>
      <c r="E32" s="70"/>
      <c r="F32" s="70"/>
      <c r="G32" s="70"/>
      <c r="H32" s="70"/>
    </row>
    <row r="33" spans="2:8" ht="12.75" hidden="1">
      <c r="B33" s="66"/>
      <c r="C33" s="70"/>
      <c r="D33" s="70"/>
      <c r="E33" s="70"/>
      <c r="F33" s="70"/>
      <c r="G33" s="70"/>
      <c r="H33" s="70"/>
    </row>
    <row r="34" spans="2:8" ht="12.75" hidden="1">
      <c r="B34" s="66"/>
      <c r="C34" s="70"/>
      <c r="D34" s="70"/>
      <c r="E34" s="70"/>
      <c r="F34" s="70"/>
      <c r="G34" s="70"/>
      <c r="H34" s="70"/>
    </row>
    <row r="35" spans="2:8" ht="12.75">
      <c r="B35" s="64" t="s">
        <v>63</v>
      </c>
      <c r="C35" s="68">
        <f>IF(ISERROR(DSUM(Fatture,"Importo_X_giorni",Utilita!O25:T26)/DSUM(Fatture,"imp_fat",Utilita!O25:T26)),0,DSUM(Fatture,"Importo_X_giorni",Utilita!O25:T26)/DSUM(Fatture,"imp_fat",Utilita!O25:T26))</f>
        <v>12.07</v>
      </c>
      <c r="D35" s="68">
        <f>IF(ISERROR(DSUM(Fatture,"Importo_X_giorni",Utilita!V25:AA26)/DSUM(Fatture,"imp_fat",Utilita!V25:AA26)),0,DSUM(Fatture,"Importo_X_giorni",Utilita!V25:AA26)/DSUM(Fatture,"imp_fat",Utilita!V25:AA26))</f>
        <v>33.74</v>
      </c>
      <c r="E35" s="68">
        <f>IF(ISERROR(DSUM(Fatture,"Importo_X_giorni",Utilita!AC25:AH26)/DSUM(Fatture,"imp_fat",Utilita!AC25:AH26)),0,DSUM(Fatture,"Importo_X_giorni",Utilita!AC25:AH26)/DSUM(Fatture,"imp_fat",Utilita!AC25:AH26))</f>
        <v>54.7</v>
      </c>
      <c r="F35" s="68">
        <f>IF(ISERROR(DSUM(Fatture,"Importo_X_giorni",Utilita!AJ25:AO26)/DSUM(Fatture,"imp_fat",Utilita!AJ25:AO26)),0,DSUM(Fatture,"Importo_X_giorni",Utilita!AJ25:AO26)/DSUM(Fatture,"imp_fat",Utilita!AJ25:AO26))</f>
        <v>82.73</v>
      </c>
      <c r="G35" s="71">
        <f>IF(ISERROR(DSUM(Fatture,"Importo_X_giorni",Utilita!J25:M26)/DSUM(Fatture,"imp_fat",Utilita!J25:M26)),0,DSUM(Fatture,"Importo_X_giorni",Utilita!J25:M26)/DSUM(Fatture,"imp_fat",Utilita!J25:M26))</f>
        <v>35.09</v>
      </c>
      <c r="H35" s="71">
        <f>IF(ISERROR(DSUM(Fatture,"Importo_X_GiorniDataDoc",Utilita!J25:M26)/DSUM(Fatture,"imp_fat",Utilita!J25:M26)),0,DSUM(Fatture,"Importo_X_GiorniDataDoc",Utilita!J25:M26)/DSUM(Fatture,"imp_fat",Utilita!J25:M26))</f>
        <v>43.45</v>
      </c>
    </row>
    <row r="36" spans="2:8" ht="12.75" hidden="1">
      <c r="B36" s="66"/>
      <c r="C36" s="70"/>
      <c r="D36" s="70"/>
      <c r="E36" s="70"/>
      <c r="F36" s="70"/>
      <c r="G36" s="70"/>
      <c r="H36" s="70"/>
    </row>
    <row r="37" spans="2:8" ht="12.75" hidden="1">
      <c r="B37" s="66"/>
      <c r="C37" s="70"/>
      <c r="D37" s="70"/>
      <c r="E37" s="70"/>
      <c r="F37" s="70"/>
      <c r="G37" s="70"/>
      <c r="H37" s="70"/>
    </row>
    <row r="38" spans="2:8" ht="12.75" hidden="1">
      <c r="B38" s="66"/>
      <c r="C38" s="70"/>
      <c r="D38" s="70"/>
      <c r="E38" s="70"/>
      <c r="F38" s="70"/>
      <c r="G38" s="70"/>
      <c r="H38" s="70"/>
    </row>
    <row r="39" spans="2:8" ht="12.75">
      <c r="B39" s="64" t="s">
        <v>64</v>
      </c>
      <c r="C39" s="68">
        <f>IF(ISERROR(DSUM(Fatture,"Importo_X_giorni",Utilita!O29:T30)/DSUM(Fatture,"imp_fat",Utilita!O29:T30)),0,DSUM(Fatture,"Importo_X_giorni",Utilita!O29:T30)/DSUM(Fatture,"imp_fat",Utilita!O29:T30))</f>
        <v>16.52</v>
      </c>
      <c r="D39" s="68">
        <f>IF(ISERROR(DSUM(Fatture,"Importo_X_giorni",Utilita!V29:AA30)/DSUM(Fatture,"imp_fat",Utilita!V29:AA30)),0,DSUM(Fatture,"Importo_X_giorni",Utilita!V29:AA30)/DSUM(Fatture,"imp_fat",Utilita!V29:AA30))</f>
        <v>37.37</v>
      </c>
      <c r="E39" s="68">
        <f>IF(ISERROR(DSUM(Fatture,"Importo_X_giorni",Utilita!AC29:AH30)/DSUM(Fatture,"imp_fat",Utilita!AC29:AH30)),0,DSUM(Fatture,"Importo_X_giorni",Utilita!AC29:AH30)/DSUM(Fatture,"imp_fat",Utilita!AC29:AH30))</f>
        <v>69.67</v>
      </c>
      <c r="F39" s="68">
        <f>IF(ISERROR(DSUM(Fatture,"Importo_X_giorni",Utilita!AJ29:AO30)/DSUM(Fatture,"imp_fat",Utilita!AJ29:AO30)),0,DSUM(Fatture,"Importo_X_giorni",Utilita!AJ29:AO30)/DSUM(Fatture,"imp_fat",Utilita!AJ29:AO30))</f>
        <v>147</v>
      </c>
      <c r="G39" s="71">
        <f>IF(ISERROR(DSUM(Fatture,"Importo_X_giorni",Utilita!J29:M30)/DSUM(Fatture,"imp_fat",Utilita!J29:M30)),0,DSUM(Fatture,"Importo_X_giorni",Utilita!J29:M30)/DSUM(Fatture,"imp_fat",Utilita!J29:M30))</f>
        <v>29.98</v>
      </c>
      <c r="H39" s="71">
        <f>IF(ISERROR(DSUM(Fatture,"Importo_X_GiorniDataDoc",Utilita!J29:M30)/DSUM(Fatture,"imp_fat",Utilita!J29:M30)),0,DSUM(Fatture,"Importo_X_GiorniDataDoc",Utilita!J29:M30)/DSUM(Fatture,"imp_fat",Utilita!J29:M30))</f>
        <v>40.93</v>
      </c>
    </row>
    <row r="40" spans="2:8" ht="12.75" hidden="1">
      <c r="B40" s="66"/>
      <c r="C40" s="70"/>
      <c r="D40" s="70"/>
      <c r="E40" s="70"/>
      <c r="F40" s="70"/>
      <c r="G40" s="70"/>
      <c r="H40" s="70"/>
    </row>
    <row r="41" spans="2:8" ht="12.75" hidden="1">
      <c r="B41" s="66"/>
      <c r="C41" s="70"/>
      <c r="D41" s="70"/>
      <c r="E41" s="70"/>
      <c r="F41" s="70"/>
      <c r="G41" s="70"/>
      <c r="H41" s="70"/>
    </row>
    <row r="42" spans="2:8" ht="12.75" hidden="1">
      <c r="B42" s="66"/>
      <c r="C42" s="70"/>
      <c r="D42" s="70"/>
      <c r="E42" s="70"/>
      <c r="F42" s="70"/>
      <c r="G42" s="70"/>
      <c r="H42" s="70"/>
    </row>
    <row r="43" spans="2:8" ht="12.75" hidden="1">
      <c r="B43" s="64" t="s">
        <v>65</v>
      </c>
      <c r="C43" s="68">
        <f>IF(ISERROR(DSUM(Fatture,"Importo_X_giorni",Utilita!O33:T34)/DSUM(Fatture,"imp_fat",Utilita!O33:T34)),0,DSUM(Fatture,"Importo_X_giorni",Utilita!O33:T34)/DSUM(Fatture,"imp_fat",Utilita!O33:T34))</f>
        <v>0</v>
      </c>
      <c r="D43" s="68">
        <f>IF(ISERROR(DSUM(Fatture,"Importo_X_giorni",Utilita!V33:AA34)/DSUM(Fatture,"imp_fat",Utilita!V33:AA34)),0,DSUM(Fatture,"Importo_X_giorni",Utilita!V33:AA34)/DSUM(Fatture,"imp_fat",Utilita!V33:AA34))</f>
        <v>0</v>
      </c>
      <c r="E43" s="68">
        <f>IF(ISERROR(DSUM(Fatture,"Importo_X_giorni",Utilita!AC33:AH34)/DSUM(Fatture,"imp_fat",Utilita!AC33:AH34)),0,DSUM(Fatture,"Importo_X_giorni",Utilita!AC33:AH34)/DSUM(Fatture,"imp_fat",Utilita!AC33:AH34))</f>
        <v>0</v>
      </c>
      <c r="F43" s="68">
        <f>IF(ISERROR(DSUM(Fatture,"Importo_X_giorni",Utilita!AJ33:AO34)/DSUM(Fatture,"imp_fat",Utilita!AJ33:AO34)),0,DSUM(Fatture,"Importo_X_giorni",Utilita!AJ33:AO34)/DSUM(Fatture,"imp_fat",Utilita!AJ33:AO34))</f>
        <v>0</v>
      </c>
      <c r="G43" s="71">
        <f>IF(ISERROR(DSUM(Fatture,"Importo_X_giorni",Utilita!J33:M34)/DSUM(Fatture,"imp_fat",Utilita!J33:M34)),0,DSUM(Fatture,"Importo_X_giorni",Utilita!J33:M34)/DSUM(Fatture,"imp_fat",Utilita!J33:M34))</f>
        <v>0</v>
      </c>
      <c r="H43" s="71">
        <f>IF(ISERROR(DSUM(Fatture,"Importo_X_GiorniDataDoc",Utilita!J33:M34)/DSUM(Fatture,"imp_fat",Utilita!J33:M34)),0,DSUM(Fatture,"Importo_X_GiorniDataDoc",Utilita!J33:M34)/DSUM(Fatture,"imp_fat",Utilita!J33:M34))</f>
        <v>0</v>
      </c>
    </row>
    <row r="44" spans="2:8" ht="12.75" hidden="1">
      <c r="B44" s="66"/>
      <c r="C44" s="70"/>
      <c r="D44" s="70"/>
      <c r="E44" s="70"/>
      <c r="F44" s="70"/>
      <c r="G44" s="70"/>
      <c r="H44" s="70"/>
    </row>
    <row r="45" spans="2:8" ht="12.75" hidden="1">
      <c r="B45" s="66"/>
      <c r="C45" s="70"/>
      <c r="D45" s="70"/>
      <c r="E45" s="70"/>
      <c r="F45" s="70"/>
      <c r="G45" s="70"/>
      <c r="H45" s="70"/>
    </row>
    <row r="46" spans="2:8" ht="12.75" hidden="1">
      <c r="B46" s="66"/>
      <c r="C46" s="70"/>
      <c r="D46" s="70"/>
      <c r="E46" s="70"/>
      <c r="F46" s="70"/>
      <c r="G46" s="70"/>
      <c r="H46" s="70"/>
    </row>
    <row r="47" spans="2:8" ht="12.75" hidden="1">
      <c r="B47" s="64" t="s">
        <v>66</v>
      </c>
      <c r="C47" s="68">
        <f>IF(ISERROR(DSUM(Fatture,"Importo_X_giorni",Utilita!O37:T38)/DSUM(Fatture,"imp_fat",Utilita!O37:T38)),0,DSUM(Fatture,"Importo_X_giorni",Utilita!O37:T38)/DSUM(Fatture,"imp_fat",Utilita!O37:T38))</f>
        <v>0</v>
      </c>
      <c r="D47" s="68">
        <f>IF(ISERROR(DSUM(Fatture,"Importo_X_giorni",Utilita!V37:AA38)/DSUM(Fatture,"imp_fat",Utilita!V37:AA38)),0,DSUM(Fatture,"Importo_X_giorni",Utilita!V37:AA38)/DSUM(Fatture,"imp_fat",Utilita!V37:AA38))</f>
        <v>0</v>
      </c>
      <c r="E47" s="68">
        <f>IF(ISERROR(DSUM(Fatture,"Importo_X_giorni",Utilita!AC37:AH38)/DSUM(Fatture,"imp_fat",Utilita!AC37:AH38)),0,DSUM(Fatture,"Importo_X_giorni",Utilita!AC37:AH38)/DSUM(Fatture,"imp_fat",Utilita!AC37:AH38))</f>
        <v>0</v>
      </c>
      <c r="F47" s="68">
        <f>IF(ISERROR(DSUM(Fatture,"Importo_X_giorni",Utilita!AJ37:AO38)/DSUM(Fatture,"imp_fat",Utilita!AJ37:AO38)),0,DSUM(Fatture,"Importo_X_giorni",Utilita!AJ37:AO38)/DSUM(Fatture,"imp_fat",Utilita!AJ37:AO38))</f>
        <v>0</v>
      </c>
      <c r="G47" s="71">
        <f>IF(ISERROR(DSUM(Fatture,"Importo_X_giorni",Utilita!J37:M38)/DSUM(Fatture,"imp_fat",Utilita!J37:M38)),0,DSUM(Fatture,"Importo_X_giorni",Utilita!J37:M38)/DSUM(Fatture,"imp_fat",Utilita!J37:M38))</f>
        <v>0</v>
      </c>
      <c r="H47" s="71">
        <f>IF(ISERROR(DSUM(Fatture,"Importo_X_GiorniDataDoc",Utilita!J37:M38)/DSUM(Fatture,"imp_fat",Utilita!J37:M38)),0,DSUM(Fatture,"Importo_X_GiorniDataDoc",Utilita!J37:M38)/DSUM(Fatture,"imp_fat",Utilita!J37:M38))</f>
        <v>0</v>
      </c>
    </row>
    <row r="48" spans="2:8" ht="12.75" hidden="1">
      <c r="B48" s="66"/>
      <c r="C48" s="70"/>
      <c r="D48" s="70"/>
      <c r="E48" s="70"/>
      <c r="F48" s="70"/>
      <c r="G48" s="70"/>
      <c r="H48" s="70"/>
    </row>
    <row r="49" spans="2:8" ht="12.75" hidden="1">
      <c r="B49" s="66"/>
      <c r="C49" s="70"/>
      <c r="D49" s="70"/>
      <c r="E49" s="70"/>
      <c r="F49" s="70"/>
      <c r="G49" s="70"/>
      <c r="H49" s="70"/>
    </row>
    <row r="50" spans="2:8" ht="12.75" hidden="1">
      <c r="B50" s="66"/>
      <c r="C50" s="70"/>
      <c r="D50" s="70"/>
      <c r="E50" s="70"/>
      <c r="F50" s="70"/>
      <c r="G50" s="70"/>
      <c r="H50" s="70"/>
    </row>
    <row r="51" spans="2:8" ht="12.75" hidden="1">
      <c r="B51" s="64" t="s">
        <v>67</v>
      </c>
      <c r="C51" s="68">
        <f>IF(ISERROR(DSUM(Fatture,"Importo_X_giorni",Utilita!O41:T42)/DSUM(Fatture,"imp_fat",Utilita!O41:T42)),0,DSUM(Fatture,"Importo_X_giorni",Utilita!O41:T42)/DSUM(Fatture,"imp_fat",Utilita!O41:T42))</f>
        <v>0</v>
      </c>
      <c r="D51" s="68">
        <f>IF(ISERROR(DSUM(Fatture,"Importo_X_giorni",Utilita!V41:AA42)/DSUM(Fatture,"imp_fat",Utilita!V41:AA42)),0,DSUM(Fatture,"Importo_X_giorni",Utilita!V41:AA42)/DSUM(Fatture,"imp_fat",Utilita!V41:AA42))</f>
        <v>0</v>
      </c>
      <c r="E51" s="68">
        <f>IF(ISERROR(DSUM(Fatture,"Importo_X_giorni",Utilita!AC41:AH42)/DSUM(Fatture,"imp_fat",Utilita!AC41:AH42)),0,DSUM(Fatture,"Importo_X_giorni",Utilita!AC41:AH42)/DSUM(Fatture,"imp_fat",Utilita!AC41:AH42))</f>
        <v>0</v>
      </c>
      <c r="F51" s="68">
        <f>IF(ISERROR(DSUM(Fatture,"Importo_X_giorni",Utilita!AJ41:AO42)/DSUM(Fatture,"imp_fat",Utilita!AJ41:AO42)),0,DSUM(Fatture,"Importo_X_giorni",Utilita!AJ41:AO42)/DSUM(Fatture,"imp_fat",Utilita!AJ41:AO42))</f>
        <v>0</v>
      </c>
      <c r="G51" s="71">
        <f>IF(ISERROR(DSUM(Fatture,"Importo_X_giorni",Utilita!J41:M42)/DSUM(Fatture,"imp_fat",Utilita!J41:M42)),0,DSUM(Fatture,"Importo_X_giorni",Utilita!J41:M42)/DSUM(Fatture,"imp_fat",Utilita!J41:M42))</f>
        <v>0</v>
      </c>
      <c r="H51" s="71">
        <f>IF(ISERROR(DSUM(Fatture,"Importo_X_GiorniDataDoc",Utilita!J41:M42)/DSUM(Fatture,"imp_fat",Utilita!J41:M42)),0,DSUM(Fatture,"Importo_X_GiorniDataDoc",Utilita!J41:M42)/DSUM(Fatture,"imp_fat",Utilita!J41:M42))</f>
        <v>0</v>
      </c>
    </row>
    <row r="52" spans="2:8" ht="12.75" hidden="1">
      <c r="B52" s="66"/>
      <c r="C52" s="70"/>
      <c r="D52" s="70"/>
      <c r="E52" s="70"/>
      <c r="F52" s="70"/>
      <c r="G52" s="70"/>
      <c r="H52" s="70"/>
    </row>
    <row r="53" spans="2:8" ht="12.75" hidden="1">
      <c r="B53" s="66"/>
      <c r="C53" s="70"/>
      <c r="D53" s="70"/>
      <c r="E53" s="70"/>
      <c r="F53" s="70"/>
      <c r="G53" s="70"/>
      <c r="H53" s="70"/>
    </row>
    <row r="54" spans="2:8" ht="12.75" hidden="1">
      <c r="B54" s="66"/>
      <c r="C54" s="70"/>
      <c r="D54" s="70"/>
      <c r="E54" s="70"/>
      <c r="F54" s="70"/>
      <c r="G54" s="70"/>
      <c r="H54" s="70"/>
    </row>
    <row r="55" spans="2:8" ht="12.75" hidden="1">
      <c r="B55" s="64" t="s">
        <v>68</v>
      </c>
      <c r="C55" s="68">
        <f>IF(ISERROR(DSUM(Fatture,"Importo_X_giorni",Utilita!O45:T46)/DSUM(Fatture,"imp_fat",Utilita!O45:T46)),0,DSUM(Fatture,"Importo_X_giorni",Utilita!O45:T46)/DSUM(Fatture,"imp_fat",Utilita!O45:T46))</f>
        <v>0</v>
      </c>
      <c r="D55" s="68">
        <f>IF(ISERROR(DSUM(Fatture,"Importo_X_giorni",Utilita!V45:AA46)/DSUM(Fatture,"imp_fat",Utilita!V45:AA46)),0,DSUM(Fatture,"Importo_X_giorni",Utilita!V45:AA46)/DSUM(Fatture,"imp_fat",Utilita!V45:AA46))</f>
        <v>0</v>
      </c>
      <c r="E55" s="68">
        <f>IF(ISERROR(DSUM(Fatture,"Importo_X_giorni",Utilita!AC45:AH46)/DSUM(Fatture,"imp_fat",Utilita!AC45:AH46)),0,DSUM(Fatture,"Importo_X_giorni",Utilita!AC45:AH46)/DSUM(Fatture,"imp_fat",Utilita!AC45:AH46))</f>
        <v>0</v>
      </c>
      <c r="F55" s="68">
        <f>IF(ISERROR(DSUM(Fatture,"Importo_X_giorni",Utilita!AJ45:AO46)/DSUM(Fatture,"imp_fat",Utilita!AJ45:AO46)),0,DSUM(Fatture,"Importo_X_giorni",Utilita!AJ45:AO46)/DSUM(Fatture,"imp_fat",Utilita!AJ45:AO46))</f>
        <v>0</v>
      </c>
      <c r="G55" s="71">
        <f>IF(ISERROR(DSUM(Fatture,"Importo_X_giorni",Utilita!J45:M46)/DSUM(Fatture,"imp_fat",Utilita!J45:M46)),0,DSUM(Fatture,"Importo_X_giorni",Utilita!J45:M46)/DSUM(Fatture,"imp_fat",Utilita!J45:M46))</f>
        <v>0</v>
      </c>
      <c r="H55" s="71">
        <f>IF(ISERROR(DSUM(Fatture,"Importo_X_GiorniDataDoc",Utilita!J45:M46)/DSUM(Fatture,"imp_fat",Utilita!J45:M46)),0,DSUM(Fatture,"Importo_X_GiorniDataDoc",Utilita!J45:M46)/DSUM(Fatture,"imp_fat",Utilita!J45:M46))</f>
        <v>0</v>
      </c>
    </row>
    <row r="56" spans="2:8" ht="12.75" hidden="1">
      <c r="B56" s="66"/>
      <c r="C56" s="70"/>
      <c r="D56" s="70"/>
      <c r="E56" s="70"/>
      <c r="F56" s="70"/>
      <c r="G56" s="70"/>
      <c r="H56" s="70"/>
    </row>
    <row r="57" spans="2:8" ht="12.75" hidden="1">
      <c r="B57" s="66"/>
      <c r="C57" s="70"/>
      <c r="D57" s="70"/>
      <c r="E57" s="70"/>
      <c r="F57" s="70"/>
      <c r="G57" s="70"/>
      <c r="H57" s="70"/>
    </row>
    <row r="58" spans="2:8" ht="12.75" hidden="1">
      <c r="B58" s="66"/>
      <c r="C58" s="70"/>
      <c r="D58" s="70"/>
      <c r="E58" s="70"/>
      <c r="F58" s="70"/>
      <c r="G58" s="70"/>
      <c r="H58" s="70"/>
    </row>
    <row r="59" spans="2:8" ht="12.75" hidden="1">
      <c r="B59" s="64" t="s">
        <v>69</v>
      </c>
      <c r="C59" s="68">
        <f>IF(ISERROR(DSUM(Fatture,"Importo_X_giorni",Utilita!O49:T50)/DSUM(Fatture,"imp_fat",Utilita!O49:T50)),0,DSUM(Fatture,"Importo_X_giorni",Utilita!O49:T50)/DSUM(Fatture,"imp_fat",Utilita!O49:T50))</f>
        <v>0</v>
      </c>
      <c r="D59" s="68">
        <f>IF(ISERROR(DSUM(Fatture,"Importo_X_giorni",Utilita!V49:AA50)/DSUM(Fatture,"imp_fat",Utilita!V49:AA50)),0,DSUM(Fatture,"Importo_X_giorni",Utilita!V49:AA50)/DSUM(Fatture,"imp_fat",Utilita!V49:AA50))</f>
        <v>0</v>
      </c>
      <c r="E59" s="68">
        <f>IF(ISERROR(DSUM(Fatture,"Importo_X_giorni",Utilita!AC49:AH50)/DSUM(Fatture,"imp_fat",Utilita!AC49:AH50)),0,DSUM(Fatture,"Importo_X_giorni",Utilita!AC49:AH50)/DSUM(Fatture,"imp_fat",Utilita!AC49:AH50))</f>
        <v>0</v>
      </c>
      <c r="F59" s="68">
        <f>IF(ISERROR(DSUM(Fatture,"Importo_X_giorni",Utilita!AJ49:AO50)/DSUM(Fatture,"imp_fat",Utilita!AJ49:AO50)),0,DSUM(Fatture,"Importo_X_giorni",Utilita!AJ49:AO50)/DSUM(Fatture,"imp_fat",Utilita!AJ49:AO50))</f>
        <v>0</v>
      </c>
      <c r="G59" s="71">
        <f>IF(ISERROR(DSUM(Fatture,"Importo_X_giorni",Utilita!J49:M50)/DSUM(Fatture,"imp_fat",Utilita!J49:M50)),0,DSUM(Fatture,"Importo_X_giorni",Utilita!J49:M50)/DSUM(Fatture,"imp_fat",Utilita!J49:M50))</f>
        <v>0</v>
      </c>
      <c r="H59" s="71">
        <f>IF(ISERROR(DSUM(Fatture,"Importo_X_GiorniDataDoc",Utilita!J49:M50)/DSUM(Fatture,"imp_fat",Utilita!J49:M50)),0,DSUM(Fatture,"Importo_X_GiorniDataDoc",Utilita!J49:M50)/DSUM(Fatture,"imp_fat",Utilita!J49:M50))</f>
        <v>0</v>
      </c>
    </row>
    <row r="60" spans="2:8" ht="12.75" hidden="1">
      <c r="B60" s="66"/>
      <c r="C60" s="70"/>
      <c r="D60" s="70"/>
      <c r="E60" s="70"/>
      <c r="F60" s="70"/>
      <c r="G60" s="70"/>
      <c r="H60" s="70"/>
    </row>
    <row r="61" spans="2:8" ht="12.75" hidden="1">
      <c r="B61" s="66"/>
      <c r="C61" s="70"/>
      <c r="D61" s="70"/>
      <c r="E61" s="70"/>
      <c r="F61" s="70"/>
      <c r="G61" s="70"/>
      <c r="H61" s="70"/>
    </row>
    <row r="62" spans="2:8" ht="12.75" hidden="1">
      <c r="B62" s="66"/>
      <c r="C62" s="70"/>
      <c r="D62" s="70"/>
      <c r="E62" s="70"/>
      <c r="F62" s="70"/>
      <c r="G62" s="70"/>
      <c r="H62" s="70"/>
    </row>
    <row r="63" spans="2:8" ht="12.75" hidden="1">
      <c r="B63" s="64" t="s">
        <v>70</v>
      </c>
      <c r="C63" s="68">
        <f>IF(ISERROR(DSUM(Fatture,"Importo_X_giorni",Utilita!O53:T54)/DSUM(Fatture,"imp_fat",Utilita!O53:T54)),0,DSUM(Fatture,"Importo_X_giorni",Utilita!O53:T54)/DSUM(Fatture,"imp_fat",Utilita!O53:T54))</f>
        <v>0</v>
      </c>
      <c r="D63" s="68">
        <f>IF(ISERROR(DSUM(Fatture,"Importo_X_giorni",Utilita!V53:AA54)/DSUM(Fatture,"imp_fat",Utilita!V53:AA54)),0,DSUM(Fatture,"Importo_X_giorni",Utilita!V53:AA54)/DSUM(Fatture,"imp_fat",Utilita!V53:AA54))</f>
        <v>0</v>
      </c>
      <c r="E63" s="68">
        <f>IF(ISERROR(DSUM(Fatture,"Importo_X_giorni",Utilita!AC53:AH54)/DSUM(Fatture,"imp_fat",Utilita!AC53:AH54)),0,DSUM(Fatture,"Importo_X_giorni",Utilita!AC53:AH54)/DSUM(Fatture,"imp_fat",Utilita!AC53:AH54))</f>
        <v>0</v>
      </c>
      <c r="F63" s="68">
        <f>IF(ISERROR(DSUM(Fatture,"Importo_X_giorni",Utilita!AJ53:AO54)/DSUM(Fatture,"imp_fat",Utilita!AJ53:AO54)),0,DSUM(Fatture,"Importo_X_giorni",Utilita!AJ53:AO54)/DSUM(Fatture,"imp_fat",Utilita!AJ53:AO54))</f>
        <v>0</v>
      </c>
      <c r="G63" s="71">
        <f>IF(ISERROR(DSUM(Fatture,"Importo_X_giorni",Utilita!J53:M54)/DSUM(Fatture,"imp_fat",Utilita!J53:M54)),0,DSUM(Fatture,"Importo_X_giorni",Utilita!J53:M54)/DSUM(Fatture,"imp_fat",Utilita!J53:M54))</f>
        <v>0</v>
      </c>
      <c r="H63" s="71">
        <f>IF(ISERROR(DSUM(Fatture,"Importo_X_GiorniDataDoc",Utilita!J53:M54)/DSUM(Fatture,"imp_fat",Utilita!J53:M54)),0,DSUM(Fatture,"Importo_X_GiorniDataDoc",Utilita!J53:M54)/DSUM(Fatture,"imp_fat",Utilita!J53:M54))</f>
        <v>0</v>
      </c>
    </row>
  </sheetData>
  <sheetProtection/>
  <mergeCells count="3">
    <mergeCell ref="C2:G2"/>
    <mergeCell ref="B17:H17"/>
    <mergeCell ref="C9:I9"/>
  </mergeCells>
  <printOptions/>
  <pageMargins left="0.75" right="0.75" top="1" bottom="1" header="0.5" footer="0.5"/>
  <pageSetup fitToHeight="1" fitToWidth="1" horizontalDpi="600" verticalDpi="600" orientation="landscape" paperSize="9" scale="54"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oglio1">
    <pageSetUpPr fitToPage="1"/>
  </sheetPr>
  <dimension ref="A1:BD1438"/>
  <sheetViews>
    <sheetView zoomScale="75" zoomScaleNormal="75" zoomScalePageLayoutView="0" workbookViewId="0" topLeftCell="A1">
      <pane ySplit="1" topLeftCell="A131" activePane="bottomLeft" state="frozen"/>
      <selection pane="topLeft" activeCell="A1" sqref="A1"/>
      <selection pane="bottomLeft" activeCell="A309" sqref="A309:IV309"/>
    </sheetView>
  </sheetViews>
  <sheetFormatPr defaultColWidth="9.140625" defaultRowHeight="12.75"/>
  <cols>
    <col min="1" max="1" width="5.8515625" style="3" bestFit="1" customWidth="1"/>
    <col min="2" max="2" width="9.7109375" style="3" bestFit="1" customWidth="1"/>
    <col min="3" max="3" width="60.00390625" style="3" customWidth="1"/>
    <col min="4" max="4" width="11.140625" style="3" bestFit="1" customWidth="1"/>
    <col min="5" max="5" width="26.8515625" style="3" customWidth="1"/>
    <col min="6" max="6" width="11.140625" style="3" bestFit="1" customWidth="1"/>
    <col min="7" max="8" width="10.421875" style="67" bestFit="1" customWidth="1"/>
    <col min="9" max="9" width="8.7109375" style="67" bestFit="1" customWidth="1"/>
    <col min="10" max="10" width="11.140625" style="92" bestFit="1" customWidth="1"/>
    <col min="11" max="11" width="11.7109375" style="3" bestFit="1" customWidth="1"/>
    <col min="12" max="12" width="12.140625" style="3" bestFit="1" customWidth="1"/>
    <col min="13" max="13" width="11.00390625" style="3" bestFit="1" customWidth="1"/>
    <col min="14" max="14" width="15.57421875" style="3" bestFit="1" customWidth="1"/>
    <col min="15" max="15" width="13.28125" style="3" bestFit="1" customWidth="1"/>
    <col min="16" max="16" width="9.28125" style="3" bestFit="1" customWidth="1"/>
    <col min="17" max="17" width="12.7109375" style="92" bestFit="1" customWidth="1"/>
    <col min="18" max="18" width="13.7109375" style="67" bestFit="1" customWidth="1"/>
    <col min="19" max="19" width="13.8515625" style="3" bestFit="1" customWidth="1"/>
    <col min="20" max="20" width="21.7109375" style="67" bestFit="1" customWidth="1"/>
    <col min="21" max="21" width="16.28125" style="67" bestFit="1" customWidth="1"/>
    <col min="22" max="22" width="24.8515625" style="3" bestFit="1" customWidth="1"/>
    <col min="23" max="23" width="29.7109375" style="3" bestFit="1" customWidth="1"/>
    <col min="24" max="24" width="32.8515625" style="3" bestFit="1" customWidth="1"/>
    <col min="25" max="25" width="8.7109375" style="3" bestFit="1" customWidth="1"/>
    <col min="26" max="26" width="11.140625" style="3" bestFit="1" customWidth="1"/>
    <col min="27" max="27" width="11.7109375" style="3" bestFit="1" customWidth="1"/>
    <col min="28" max="28" width="12.140625" style="3" bestFit="1" customWidth="1"/>
    <col min="29" max="29" width="11.00390625" style="3" bestFit="1" customWidth="1"/>
    <col min="30" max="30" width="15.57421875" style="3" bestFit="1" customWidth="1"/>
    <col min="31" max="31" width="13.28125" style="3" bestFit="1" customWidth="1"/>
    <col min="32" max="32" width="12.7109375" style="3" bestFit="1" customWidth="1"/>
    <col min="33" max="33" width="13.7109375" style="3" bestFit="1" customWidth="1"/>
    <col min="34" max="34" width="21.7109375" style="3" bestFit="1" customWidth="1"/>
    <col min="35" max="35" width="10.57421875" style="3" bestFit="1" customWidth="1"/>
    <col min="36" max="36" width="10.421875" style="3" bestFit="1" customWidth="1"/>
    <col min="37" max="37" width="10.28125" style="3" bestFit="1" customWidth="1"/>
    <col min="38" max="38" width="10.8515625" style="3" bestFit="1" customWidth="1"/>
    <col min="39" max="39" width="8.140625" style="3" bestFit="1" customWidth="1"/>
    <col min="40" max="40" width="11.140625" style="3" bestFit="1" customWidth="1"/>
    <col min="41" max="41" width="10.140625" style="3" bestFit="1" customWidth="1"/>
    <col min="42" max="42" width="11.140625" style="3" bestFit="1" customWidth="1"/>
    <col min="43" max="43" width="10.28125" style="3" bestFit="1" customWidth="1"/>
    <col min="44" max="44" width="13.28125" style="3" bestFit="1" customWidth="1"/>
    <col min="45" max="45" width="11.57421875" style="3" bestFit="1" customWidth="1"/>
    <col min="46" max="46" width="38.421875" style="3" bestFit="1" customWidth="1"/>
    <col min="47" max="47" width="10.28125" style="3" bestFit="1" customWidth="1"/>
    <col min="48" max="48" width="10.421875" style="3" bestFit="1" customWidth="1"/>
    <col min="49" max="51" width="10.28125" style="3" bestFit="1" customWidth="1"/>
    <col min="52" max="52" width="8.140625" style="3" bestFit="1" customWidth="1"/>
    <col min="53" max="53" width="10.28125" style="3" bestFit="1" customWidth="1"/>
    <col min="54" max="54" width="10.140625" style="3" bestFit="1" customWidth="1"/>
    <col min="55" max="56" width="10.28125" style="3" bestFit="1" customWidth="1"/>
    <col min="57" max="57" width="13.28125" style="3" bestFit="1" customWidth="1"/>
    <col min="58" max="58" width="5.140625" style="3" bestFit="1" customWidth="1"/>
    <col min="59" max="59" width="8.421875" style="3" bestFit="1" customWidth="1"/>
    <col min="60" max="60" width="38.421875" style="3" bestFit="1" customWidth="1"/>
    <col min="61" max="61" width="10.28125" style="3" bestFit="1" customWidth="1"/>
    <col min="62" max="62" width="10.421875" style="3" bestFit="1" customWidth="1"/>
    <col min="63" max="65" width="10.28125" style="3" bestFit="1" customWidth="1"/>
    <col min="66" max="66" width="8.140625" style="3" bestFit="1" customWidth="1"/>
    <col min="67" max="67" width="10.28125" style="3" bestFit="1" customWidth="1"/>
    <col min="68" max="68" width="10.140625" style="3" bestFit="1" customWidth="1"/>
    <col min="69" max="70" width="10.28125" style="3" bestFit="1" customWidth="1"/>
    <col min="71" max="71" width="13.28125" style="3" bestFit="1" customWidth="1"/>
    <col min="72" max="72" width="5.140625" style="3" bestFit="1" customWidth="1"/>
    <col min="73" max="73" width="8.421875" style="3" bestFit="1" customWidth="1"/>
    <col min="74" max="74" width="38.421875" style="3" bestFit="1" customWidth="1"/>
    <col min="75" max="75" width="10.28125" style="3" bestFit="1" customWidth="1"/>
    <col min="76" max="76" width="10.421875" style="3" bestFit="1" customWidth="1"/>
    <col min="77" max="79" width="10.28125" style="3" bestFit="1" customWidth="1"/>
    <col min="80" max="80" width="8.140625" style="3" bestFit="1" customWidth="1"/>
    <col min="81" max="81" width="10.28125" style="3" bestFit="1" customWidth="1"/>
    <col min="82" max="82" width="10.140625" style="3" bestFit="1" customWidth="1"/>
    <col min="83" max="84" width="10.28125" style="3" bestFit="1" customWidth="1"/>
    <col min="85" max="85" width="13.28125" style="3" bestFit="1" customWidth="1"/>
    <col min="86" max="86" width="5.140625" style="3" bestFit="1" customWidth="1"/>
    <col min="87" max="87" width="8.421875" style="3" bestFit="1" customWidth="1"/>
    <col min="88" max="88" width="38.421875" style="3" bestFit="1" customWidth="1"/>
    <col min="89" max="89" width="10.28125" style="3" bestFit="1" customWidth="1"/>
    <col min="90" max="90" width="10.421875" style="3" bestFit="1" customWidth="1"/>
    <col min="91" max="93" width="10.28125" style="3" bestFit="1" customWidth="1"/>
    <col min="94" max="94" width="8.140625" style="3" bestFit="1" customWidth="1"/>
    <col min="95" max="95" width="10.28125" style="3" bestFit="1" customWidth="1"/>
    <col min="96" max="96" width="10.140625" style="3" bestFit="1" customWidth="1"/>
    <col min="97" max="98" width="10.28125" style="3" bestFit="1" customWidth="1"/>
    <col min="99" max="99" width="13.28125" style="3" bestFit="1" customWidth="1"/>
    <col min="100" max="100" width="5.140625" style="3" bestFit="1" customWidth="1"/>
    <col min="101" max="101" width="8.421875" style="3" bestFit="1" customWidth="1"/>
    <col min="102" max="102" width="38.421875" style="3" bestFit="1" customWidth="1"/>
    <col min="103" max="103" width="10.28125" style="3" bestFit="1" customWidth="1"/>
    <col min="104" max="104" width="10.421875" style="3" bestFit="1" customWidth="1"/>
    <col min="105" max="107" width="10.28125" style="3" bestFit="1" customWidth="1"/>
    <col min="108" max="108" width="8.140625" style="3" bestFit="1" customWidth="1"/>
    <col min="109" max="109" width="10.28125" style="3" bestFit="1" customWidth="1"/>
    <col min="110" max="110" width="10.140625" style="3" bestFit="1" customWidth="1"/>
    <col min="111" max="112" width="10.28125" style="3" bestFit="1" customWidth="1"/>
    <col min="113" max="113" width="13.28125" style="3" bestFit="1" customWidth="1"/>
    <col min="114" max="114" width="5.140625" style="3" bestFit="1" customWidth="1"/>
    <col min="115" max="115" width="8.421875" style="3" bestFit="1" customWidth="1"/>
    <col min="116" max="116" width="38.421875" style="3" bestFit="1" customWidth="1"/>
    <col min="117" max="117" width="10.28125" style="3" bestFit="1" customWidth="1"/>
    <col min="118" max="118" width="10.421875" style="3" bestFit="1" customWidth="1"/>
    <col min="119" max="121" width="10.28125" style="3" bestFit="1" customWidth="1"/>
    <col min="122" max="122" width="8.140625" style="3" bestFit="1" customWidth="1"/>
    <col min="123" max="123" width="10.28125" style="3" bestFit="1" customWidth="1"/>
    <col min="124" max="124" width="10.140625" style="3" bestFit="1" customWidth="1"/>
    <col min="125" max="126" width="10.28125" style="3" bestFit="1" customWidth="1"/>
    <col min="127" max="127" width="13.28125" style="3" bestFit="1" customWidth="1"/>
    <col min="128" max="128" width="5.140625" style="3" bestFit="1" customWidth="1"/>
    <col min="129" max="129" width="8.421875" style="3" bestFit="1" customWidth="1"/>
    <col min="130" max="130" width="38.421875" style="3" bestFit="1" customWidth="1"/>
    <col min="131" max="131" width="10.28125" style="3" bestFit="1" customWidth="1"/>
    <col min="132" max="132" width="10.421875" style="3" bestFit="1" customWidth="1"/>
    <col min="133" max="135" width="10.28125" style="3" bestFit="1" customWidth="1"/>
    <col min="136" max="136" width="8.140625" style="3" bestFit="1" customWidth="1"/>
    <col min="137" max="137" width="10.28125" style="3" bestFit="1" customWidth="1"/>
    <col min="138" max="138" width="10.140625" style="3" bestFit="1" customWidth="1"/>
    <col min="139" max="140" width="10.28125" style="3" bestFit="1" customWidth="1"/>
    <col min="141" max="141" width="13.28125" style="3" bestFit="1" customWidth="1"/>
    <col min="142" max="16384" width="9.140625" style="3" customWidth="1"/>
  </cols>
  <sheetData>
    <row r="1" spans="1:41" ht="12.75">
      <c r="A1" s="3" t="s">
        <v>77</v>
      </c>
      <c r="B1" s="3" t="s">
        <v>78</v>
      </c>
      <c r="C1" s="1" t="s">
        <v>79</v>
      </c>
      <c r="D1" s="3" t="s">
        <v>80</v>
      </c>
      <c r="E1" s="1" t="s">
        <v>81</v>
      </c>
      <c r="F1" s="3" t="s">
        <v>82</v>
      </c>
      <c r="G1" s="67" t="s">
        <v>83</v>
      </c>
      <c r="H1" s="67" t="s">
        <v>84</v>
      </c>
      <c r="I1" s="67" t="s">
        <v>85</v>
      </c>
      <c r="J1" s="92" t="s">
        <v>55</v>
      </c>
      <c r="K1" s="3" t="s">
        <v>86</v>
      </c>
      <c r="L1" s="3" t="s">
        <v>87</v>
      </c>
      <c r="M1" s="3" t="s">
        <v>88</v>
      </c>
      <c r="N1" s="3" t="s">
        <v>89</v>
      </c>
      <c r="O1" s="3" t="s">
        <v>47</v>
      </c>
      <c r="P1" s="3" t="s">
        <v>90</v>
      </c>
      <c r="Q1" s="92" t="s">
        <v>32</v>
      </c>
      <c r="R1" s="67" t="s">
        <v>41</v>
      </c>
      <c r="S1" s="3" t="s">
        <v>7</v>
      </c>
      <c r="T1" s="67" t="s">
        <v>8</v>
      </c>
      <c r="U1" s="67" t="s">
        <v>9</v>
      </c>
      <c r="V1" s="3" t="s">
        <v>10</v>
      </c>
      <c r="W1" s="3" t="s">
        <v>11</v>
      </c>
      <c r="X1" s="3" t="s">
        <v>12</v>
      </c>
      <c r="AM1" s="1"/>
      <c r="AO1" s="1"/>
    </row>
    <row r="2" spans="1:56" ht="12.75">
      <c r="A2" s="3">
        <v>2015</v>
      </c>
      <c r="B2" s="3">
        <v>3712</v>
      </c>
      <c r="C2" s="1" t="s">
        <v>295</v>
      </c>
      <c r="D2" s="2">
        <v>42155</v>
      </c>
      <c r="E2" s="1" t="s">
        <v>5</v>
      </c>
      <c r="F2" s="2">
        <v>42171</v>
      </c>
      <c r="G2" s="67">
        <v>176.29</v>
      </c>
      <c r="H2" s="67">
        <v>144.5</v>
      </c>
      <c r="I2" s="67">
        <v>0</v>
      </c>
      <c r="J2" s="93">
        <v>42184</v>
      </c>
      <c r="K2" s="3">
        <v>30</v>
      </c>
      <c r="L2" s="2">
        <v>42005</v>
      </c>
      <c r="M2" s="2">
        <v>42369</v>
      </c>
      <c r="N2" s="3">
        <v>0</v>
      </c>
      <c r="O2" s="3">
        <v>1314</v>
      </c>
      <c r="P2" s="3">
        <v>31.79</v>
      </c>
      <c r="Q2" s="92">
        <f>IF(J2-F2&gt;0,IF(R2="S",J2-F2,0),0)</f>
        <v>13</v>
      </c>
      <c r="R2" s="67" t="str">
        <f>IF(G2-H2-I2-P2&gt;0,"N","S")</f>
        <v>S</v>
      </c>
      <c r="S2" s="3">
        <f>IF(G2-H2-I2-P2&gt;0,G2-H2-I2-P2,0)</f>
        <v>0</v>
      </c>
      <c r="T2" s="67">
        <f>IF(J2-D2&gt;0,IF(R2="S",J2-D2,0),0)</f>
        <v>29</v>
      </c>
      <c r="U2" s="67">
        <f>IF(R2="S",H2*Q2,0)</f>
        <v>1878.5</v>
      </c>
      <c r="V2" s="3">
        <f>IF(R2="S",H2*T2,0)</f>
        <v>4190.5</v>
      </c>
      <c r="W2" s="3">
        <f>IF(R2="S",J2-F2-K2,0)</f>
        <v>-17</v>
      </c>
      <c r="X2" s="3">
        <f>IF(R2="S",H2*W2,0)</f>
        <v>-2456.5</v>
      </c>
      <c r="Z2" s="2"/>
      <c r="AB2" s="2"/>
      <c r="AC2" s="2"/>
      <c r="AM2" s="1"/>
      <c r="AN2" s="2"/>
      <c r="AO2" s="1"/>
      <c r="AP2" s="2"/>
      <c r="AT2" s="2"/>
      <c r="AV2" s="2"/>
      <c r="AW2" s="2"/>
      <c r="BC2" s="2"/>
      <c r="BD2" s="2"/>
    </row>
    <row r="3" spans="1:56" ht="12.75">
      <c r="A3" s="3">
        <v>2015</v>
      </c>
      <c r="B3" s="3">
        <v>3714</v>
      </c>
      <c r="C3" s="1" t="s">
        <v>295</v>
      </c>
      <c r="D3" s="2">
        <v>42155</v>
      </c>
      <c r="E3" s="1" t="s">
        <v>739</v>
      </c>
      <c r="F3" s="2">
        <v>42171</v>
      </c>
      <c r="G3" s="67">
        <v>2409.5</v>
      </c>
      <c r="H3" s="67">
        <v>1975</v>
      </c>
      <c r="I3" s="67">
        <v>0</v>
      </c>
      <c r="J3" s="93">
        <v>42184</v>
      </c>
      <c r="K3" s="3">
        <v>30</v>
      </c>
      <c r="L3" s="2">
        <v>42005</v>
      </c>
      <c r="M3" s="2">
        <v>42369</v>
      </c>
      <c r="N3" s="3">
        <v>0</v>
      </c>
      <c r="O3" s="3">
        <v>1314</v>
      </c>
      <c r="P3" s="3">
        <v>434.5</v>
      </c>
      <c r="Q3" s="92">
        <f>IF(J3-F3&gt;0,IF(R3="S",J3-F3,0),0)</f>
        <v>13</v>
      </c>
      <c r="R3" s="67" t="str">
        <f>IF(G3-H3-I3-P3&gt;0,"N","S")</f>
        <v>S</v>
      </c>
      <c r="S3" s="3">
        <f>IF(G3-H3-I3-P3&gt;0,G3-H3-I3-P3,0)</f>
        <v>0</v>
      </c>
      <c r="T3" s="67">
        <f>IF(J3-D3&gt;0,IF(R3="S",J3-D3,0),0)</f>
        <v>29</v>
      </c>
      <c r="U3" s="67">
        <f>IF(R3="S",H3*Q3,0)</f>
        <v>25675</v>
      </c>
      <c r="V3" s="3">
        <f>IF(R3="S",H3*T3,0)</f>
        <v>57275</v>
      </c>
      <c r="W3" s="3">
        <f>IF(R3="S",J3-F3-K3,0)</f>
        <v>-17</v>
      </c>
      <c r="X3" s="3">
        <f>IF(R3="S",H3*W3,0)</f>
        <v>-33575</v>
      </c>
      <c r="Z3" s="2"/>
      <c r="AB3" s="2"/>
      <c r="AC3" s="2"/>
      <c r="AM3" s="1"/>
      <c r="AN3" s="2"/>
      <c r="AO3" s="1"/>
      <c r="AP3" s="2"/>
      <c r="AT3" s="2"/>
      <c r="AV3" s="2"/>
      <c r="AW3" s="2"/>
      <c r="BC3" s="2"/>
      <c r="BD3" s="2"/>
    </row>
    <row r="4" spans="1:56" ht="12.75">
      <c r="A4" s="3">
        <v>2015</v>
      </c>
      <c r="B4" s="3">
        <v>3715</v>
      </c>
      <c r="C4" s="1" t="s">
        <v>295</v>
      </c>
      <c r="D4" s="2">
        <v>42155</v>
      </c>
      <c r="E4" s="1" t="s">
        <v>740</v>
      </c>
      <c r="F4" s="2">
        <v>42171</v>
      </c>
      <c r="G4" s="67">
        <v>1239.52</v>
      </c>
      <c r="H4" s="67">
        <v>1016</v>
      </c>
      <c r="I4" s="67">
        <v>0</v>
      </c>
      <c r="J4" s="93">
        <v>42184</v>
      </c>
      <c r="K4" s="3">
        <v>30</v>
      </c>
      <c r="L4" s="2">
        <v>42005</v>
      </c>
      <c r="M4" s="2">
        <v>42369</v>
      </c>
      <c r="N4" s="3">
        <v>0</v>
      </c>
      <c r="O4" s="3">
        <v>1314</v>
      </c>
      <c r="P4" s="3">
        <v>223.52</v>
      </c>
      <c r="Q4" s="92">
        <f>IF(J4-F4&gt;0,IF(R4="S",J4-F4,0),0)</f>
        <v>13</v>
      </c>
      <c r="R4" s="67" t="str">
        <f>IF(G4-H4-I4-P4&gt;0,"N","S")</f>
        <v>S</v>
      </c>
      <c r="S4" s="3">
        <f>IF(G4-H4-I4-P4&gt;0,G4-H4-I4-P4,0)</f>
        <v>0</v>
      </c>
      <c r="T4" s="67">
        <f>IF(J4-D4&gt;0,IF(R4="S",J4-D4,0),0)</f>
        <v>29</v>
      </c>
      <c r="U4" s="67">
        <f>IF(R4="S",H4*Q4,0)</f>
        <v>13208</v>
      </c>
      <c r="V4" s="3">
        <f>IF(R4="S",H4*T4,0)</f>
        <v>29464</v>
      </c>
      <c r="W4" s="3">
        <f>IF(R4="S",J4-F4-K4,0)</f>
        <v>-17</v>
      </c>
      <c r="X4" s="3">
        <f>IF(R4="S",H4*W4,0)</f>
        <v>-17272</v>
      </c>
      <c r="Z4" s="2"/>
      <c r="AB4" s="2"/>
      <c r="AC4" s="2"/>
      <c r="AM4" s="1"/>
      <c r="AN4" s="2"/>
      <c r="AO4" s="1"/>
      <c r="AP4" s="2"/>
      <c r="AT4" s="2"/>
      <c r="AV4" s="2"/>
      <c r="AW4" s="2"/>
      <c r="BC4" s="2"/>
      <c r="BD4" s="2"/>
    </row>
    <row r="5" spans="1:56" ht="12.75">
      <c r="A5" s="3">
        <v>2015</v>
      </c>
      <c r="B5" s="3">
        <v>3529</v>
      </c>
      <c r="C5" s="1" t="s">
        <v>461</v>
      </c>
      <c r="D5" s="2">
        <v>42152</v>
      </c>
      <c r="E5" s="1" t="s">
        <v>705</v>
      </c>
      <c r="F5" s="2">
        <v>42153</v>
      </c>
      <c r="G5" s="67">
        <v>2896.75</v>
      </c>
      <c r="H5" s="67">
        <v>2896.75</v>
      </c>
      <c r="I5" s="67">
        <v>0</v>
      </c>
      <c r="J5" s="93">
        <v>42172</v>
      </c>
      <c r="K5" s="3">
        <v>30</v>
      </c>
      <c r="L5" s="2">
        <v>42005</v>
      </c>
      <c r="M5" s="2">
        <v>42369</v>
      </c>
      <c r="N5" s="3">
        <v>0</v>
      </c>
      <c r="O5" s="3">
        <v>1304</v>
      </c>
      <c r="P5" s="3">
        <v>0</v>
      </c>
      <c r="Q5" s="92">
        <f>IF(J5-F5&gt;0,IF(R5="S",J5-F5,0),0)</f>
        <v>19</v>
      </c>
      <c r="R5" s="67" t="str">
        <f>IF(G5-H5-I5-P5&gt;0,"N","S")</f>
        <v>S</v>
      </c>
      <c r="S5" s="3">
        <f>IF(G5-H5-I5-P5&gt;0,G5-H5-I5-P5,0)</f>
        <v>0</v>
      </c>
      <c r="T5" s="67">
        <f>IF(J5-D5&gt;0,IF(R5="S",J5-D5,0),0)</f>
        <v>20</v>
      </c>
      <c r="U5" s="67">
        <f>IF(R5="S",H5*Q5,0)</f>
        <v>55038.25</v>
      </c>
      <c r="V5" s="3">
        <f>IF(R5="S",H5*T5,0)</f>
        <v>57935</v>
      </c>
      <c r="W5" s="3">
        <f>IF(R5="S",J5-F5-K5,0)</f>
        <v>-11</v>
      </c>
      <c r="X5" s="3">
        <f>IF(R5="S",H5*W5,0)</f>
        <v>-31864.25</v>
      </c>
      <c r="Z5" s="2"/>
      <c r="AB5" s="2"/>
      <c r="AC5" s="2"/>
      <c r="AM5" s="1"/>
      <c r="AN5" s="2"/>
      <c r="AO5" s="1"/>
      <c r="AP5" s="2"/>
      <c r="AT5" s="2"/>
      <c r="AV5" s="2"/>
      <c r="AW5" s="2"/>
      <c r="BC5" s="2"/>
      <c r="BD5" s="2"/>
    </row>
    <row r="6" spans="1:56" ht="12.75">
      <c r="A6" s="3">
        <v>2015</v>
      </c>
      <c r="B6" s="3">
        <v>1978</v>
      </c>
      <c r="C6" s="1" t="s">
        <v>193</v>
      </c>
      <c r="D6" s="2">
        <v>42080</v>
      </c>
      <c r="E6" s="1" t="s">
        <v>521</v>
      </c>
      <c r="F6" s="2">
        <v>42081</v>
      </c>
      <c r="G6" s="67">
        <v>65.68</v>
      </c>
      <c r="H6" s="67">
        <v>55.46</v>
      </c>
      <c r="I6" s="67">
        <v>0</v>
      </c>
      <c r="J6" s="93">
        <v>42171</v>
      </c>
      <c r="K6" s="3">
        <v>30</v>
      </c>
      <c r="L6" s="2">
        <v>42005</v>
      </c>
      <c r="M6" s="2">
        <v>42369</v>
      </c>
      <c r="N6" s="3">
        <v>0</v>
      </c>
      <c r="O6" s="3">
        <v>1312</v>
      </c>
      <c r="P6" s="3">
        <v>10.22</v>
      </c>
      <c r="Q6" s="92">
        <f>IF(J6-F6&gt;0,IF(R6="S",J6-F6,0),0)</f>
        <v>0</v>
      </c>
      <c r="R6" s="67" t="str">
        <f>IF(G6-H6-I6-P6&gt;0,"N","S")</f>
        <v>N</v>
      </c>
      <c r="S6" s="3">
        <f>IF(G6-H6-I6-P6&gt;0,G6-H6-I6-P6,0)</f>
        <v>5.32907051820075E-15</v>
      </c>
      <c r="T6" s="67">
        <f>IF(J6-D6&gt;0,IF(R6="S",J6-D6,0),0)</f>
        <v>0</v>
      </c>
      <c r="U6" s="67">
        <f>IF(R6="S",H6*Q6,0)</f>
        <v>0</v>
      </c>
      <c r="V6" s="3">
        <f>IF(R6="S",H6*T6,0)</f>
        <v>0</v>
      </c>
      <c r="W6" s="3">
        <f>IF(R6="S",J6-F6-K6,0)</f>
        <v>0</v>
      </c>
      <c r="X6" s="3">
        <f>IF(R6="S",H6*W6,0)</f>
        <v>0</v>
      </c>
      <c r="Z6" s="2"/>
      <c r="AB6" s="2"/>
      <c r="AC6" s="2"/>
      <c r="AM6" s="1"/>
      <c r="AN6" s="2"/>
      <c r="AO6" s="1"/>
      <c r="AP6" s="2"/>
      <c r="AT6" s="2"/>
      <c r="AV6" s="2"/>
      <c r="AW6" s="2"/>
      <c r="BC6" s="2"/>
      <c r="BD6" s="2"/>
    </row>
    <row r="7" spans="1:56" ht="12.75">
      <c r="A7" s="3">
        <v>2015</v>
      </c>
      <c r="B7" s="3">
        <v>1994</v>
      </c>
      <c r="C7" s="1" t="s">
        <v>394</v>
      </c>
      <c r="D7" s="2">
        <v>42093</v>
      </c>
      <c r="E7" s="1" t="s">
        <v>542</v>
      </c>
      <c r="F7" s="2">
        <v>42102</v>
      </c>
      <c r="G7" s="67">
        <v>494.1</v>
      </c>
      <c r="H7" s="67">
        <v>405</v>
      </c>
      <c r="I7" s="67">
        <v>0</v>
      </c>
      <c r="J7" s="93">
        <v>42171</v>
      </c>
      <c r="K7" s="3">
        <v>30</v>
      </c>
      <c r="L7" s="2">
        <v>42005</v>
      </c>
      <c r="M7" s="2">
        <v>42369</v>
      </c>
      <c r="N7" s="3">
        <v>0</v>
      </c>
      <c r="O7" s="3">
        <v>1306</v>
      </c>
      <c r="P7" s="3">
        <v>89.1</v>
      </c>
      <c r="Q7" s="92">
        <f>IF(J7-F7&gt;0,IF(R7="S",J7-F7,0),0)</f>
        <v>0</v>
      </c>
      <c r="R7" s="67" t="str">
        <f>IF(G7-H7-I7-P7&gt;0,"N","S")</f>
        <v>N</v>
      </c>
      <c r="S7" s="3">
        <f>IF(G7-H7-I7-P7&gt;0,G7-H7-I7-P7,0)</f>
        <v>2.8421709430404E-14</v>
      </c>
      <c r="T7" s="67">
        <f>IF(J7-D7&gt;0,IF(R7="S",J7-D7,0),0)</f>
        <v>0</v>
      </c>
      <c r="U7" s="67">
        <f>IF(R7="S",H7*Q7,0)</f>
        <v>0</v>
      </c>
      <c r="V7" s="3">
        <f>IF(R7="S",H7*T7,0)</f>
        <v>0</v>
      </c>
      <c r="W7" s="3">
        <f>IF(R7="S",J7-F7-K7,0)</f>
        <v>0</v>
      </c>
      <c r="X7" s="3">
        <f>IF(R7="S",H7*W7,0)</f>
        <v>0</v>
      </c>
      <c r="Z7" s="2"/>
      <c r="AB7" s="2"/>
      <c r="AC7" s="2"/>
      <c r="AM7" s="1"/>
      <c r="AN7" s="2"/>
      <c r="AO7" s="1"/>
      <c r="AP7" s="2"/>
      <c r="AT7" s="2"/>
      <c r="AV7" s="2"/>
      <c r="AW7" s="2"/>
      <c r="BC7" s="2"/>
      <c r="BD7" s="2"/>
    </row>
    <row r="8" spans="1:56" ht="12.75">
      <c r="A8" s="3">
        <v>2015</v>
      </c>
      <c r="B8" s="3">
        <v>2159</v>
      </c>
      <c r="C8" s="1" t="s">
        <v>300</v>
      </c>
      <c r="D8" s="2">
        <v>42094</v>
      </c>
      <c r="E8" s="1" t="s">
        <v>550</v>
      </c>
      <c r="F8" s="2">
        <v>42102</v>
      </c>
      <c r="G8" s="67">
        <v>609.85</v>
      </c>
      <c r="H8" s="67">
        <v>499.88</v>
      </c>
      <c r="I8" s="67">
        <v>0</v>
      </c>
      <c r="J8" s="93">
        <v>42171</v>
      </c>
      <c r="K8" s="3">
        <v>30</v>
      </c>
      <c r="L8" s="2">
        <v>42005</v>
      </c>
      <c r="M8" s="2">
        <v>42369</v>
      </c>
      <c r="N8" s="3">
        <v>0</v>
      </c>
      <c r="O8" s="3">
        <v>1210</v>
      </c>
      <c r="P8" s="3">
        <v>109.97</v>
      </c>
      <c r="Q8" s="92">
        <f>IF(J8-F8&gt;0,IF(R8="S",J8-F8,0),0)</f>
        <v>0</v>
      </c>
      <c r="R8" s="67" t="str">
        <f>IF(G8-H8-I8-P8&gt;0,"N","S")</f>
        <v>N</v>
      </c>
      <c r="S8" s="3">
        <f>IF(G8-H8-I8-P8&gt;0,G8-H8-I8-P8,0)</f>
        <v>2.8421709430404E-14</v>
      </c>
      <c r="T8" s="67">
        <f>IF(J8-D8&gt;0,IF(R8="S",J8-D8,0),0)</f>
        <v>0</v>
      </c>
      <c r="U8" s="67">
        <f>IF(R8="S",H8*Q8,0)</f>
        <v>0</v>
      </c>
      <c r="V8" s="3">
        <f>IF(R8="S",H8*T8,0)</f>
        <v>0</v>
      </c>
      <c r="W8" s="3">
        <f>IF(R8="S",J8-F8-K8,0)</f>
        <v>0</v>
      </c>
      <c r="X8" s="3">
        <f>IF(R8="S",H8*W8,0)</f>
        <v>0</v>
      </c>
      <c r="Z8" s="2"/>
      <c r="AB8" s="2"/>
      <c r="AC8" s="2"/>
      <c r="AM8" s="1"/>
      <c r="AN8" s="2"/>
      <c r="AO8" s="1"/>
      <c r="AP8" s="2"/>
      <c r="AT8" s="2"/>
      <c r="AV8" s="2"/>
      <c r="AW8" s="2"/>
      <c r="BC8" s="2"/>
      <c r="BD8" s="2"/>
    </row>
    <row r="9" spans="1:56" ht="12.75">
      <c r="A9" s="3">
        <v>2015</v>
      </c>
      <c r="B9" s="3">
        <v>2818</v>
      </c>
      <c r="C9" s="1" t="s">
        <v>557</v>
      </c>
      <c r="D9" s="2">
        <v>42118</v>
      </c>
      <c r="E9" s="1" t="s">
        <v>558</v>
      </c>
      <c r="F9" s="2">
        <v>42122</v>
      </c>
      <c r="G9" s="67">
        <v>6793.33</v>
      </c>
      <c r="H9" s="67">
        <v>5568.3</v>
      </c>
      <c r="I9" s="67">
        <v>0</v>
      </c>
      <c r="J9" s="93">
        <v>42171</v>
      </c>
      <c r="K9" s="3">
        <v>30</v>
      </c>
      <c r="L9" s="2">
        <v>42005</v>
      </c>
      <c r="M9" s="2">
        <v>42369</v>
      </c>
      <c r="N9" s="3">
        <v>0</v>
      </c>
      <c r="O9" s="3">
        <v>1210</v>
      </c>
      <c r="P9" s="3">
        <v>1225.03</v>
      </c>
      <c r="Q9" s="92">
        <f>IF(J9-F9&gt;0,IF(R9="S",J9-F9,0),0)</f>
        <v>49</v>
      </c>
      <c r="R9" s="67" t="str">
        <f>IF(G9-H9-I9-P9&gt;0,"N","S")</f>
        <v>S</v>
      </c>
      <c r="S9" s="3">
        <f>IF(G9-H9-I9-P9&gt;0,G9-H9-I9-P9,0)</f>
        <v>0</v>
      </c>
      <c r="T9" s="67">
        <f>IF(J9-D9&gt;0,IF(R9="S",J9-D9,0),0)</f>
        <v>53</v>
      </c>
      <c r="U9" s="67">
        <f>IF(R9="S",H9*Q9,0)</f>
        <v>272846.7</v>
      </c>
      <c r="V9" s="3">
        <f>IF(R9="S",H9*T9,0)</f>
        <v>295119.9</v>
      </c>
      <c r="W9" s="3">
        <f>IF(R9="S",J9-F9-K9,0)</f>
        <v>19</v>
      </c>
      <c r="X9" s="3">
        <f>IF(R9="S",H9*W9,0)</f>
        <v>105797.7</v>
      </c>
      <c r="Z9" s="2"/>
      <c r="AB9" s="2"/>
      <c r="AC9" s="2"/>
      <c r="AM9" s="1"/>
      <c r="AN9" s="2"/>
      <c r="AO9" s="1"/>
      <c r="AP9" s="2"/>
      <c r="AT9" s="2"/>
      <c r="AV9" s="2"/>
      <c r="AW9" s="2"/>
      <c r="BC9" s="2"/>
      <c r="BD9" s="2"/>
    </row>
    <row r="10" spans="1:56" ht="12.75">
      <c r="A10" s="3">
        <v>2015</v>
      </c>
      <c r="B10" s="3">
        <v>3267</v>
      </c>
      <c r="C10" s="1" t="s">
        <v>687</v>
      </c>
      <c r="D10" s="2">
        <v>42151</v>
      </c>
      <c r="E10" s="1" t="s">
        <v>145</v>
      </c>
      <c r="F10" s="2">
        <v>42152</v>
      </c>
      <c r="G10" s="67">
        <v>6600</v>
      </c>
      <c r="H10" s="67">
        <v>6000</v>
      </c>
      <c r="I10" s="67">
        <v>0</v>
      </c>
      <c r="J10" s="93">
        <v>42171</v>
      </c>
      <c r="K10" s="3">
        <v>30</v>
      </c>
      <c r="L10" s="2">
        <v>42005</v>
      </c>
      <c r="M10" s="2">
        <v>42369</v>
      </c>
      <c r="N10" s="3">
        <v>0</v>
      </c>
      <c r="O10" s="3">
        <v>1332</v>
      </c>
      <c r="P10" s="3">
        <v>600</v>
      </c>
      <c r="Q10" s="92">
        <f>IF(J10-F10&gt;0,IF(R10="S",J10-F10,0),0)</f>
        <v>19</v>
      </c>
      <c r="R10" s="67" t="str">
        <f>IF(G10-H10-I10-P10&gt;0,"N","S")</f>
        <v>S</v>
      </c>
      <c r="S10" s="3">
        <f>IF(G10-H10-I10-P10&gt;0,G10-H10-I10-P10,0)</f>
        <v>0</v>
      </c>
      <c r="T10" s="67">
        <f>IF(J10-D10&gt;0,IF(R10="S",J10-D10,0),0)</f>
        <v>20</v>
      </c>
      <c r="U10" s="67">
        <f>IF(R10="S",H10*Q10,0)</f>
        <v>114000</v>
      </c>
      <c r="V10" s="3">
        <f>IF(R10="S",H10*T10,0)</f>
        <v>120000</v>
      </c>
      <c r="W10" s="3">
        <f>IF(R10="S",J10-F10-K10,0)</f>
        <v>-11</v>
      </c>
      <c r="X10" s="3">
        <f>IF(R10="S",H10*W10,0)</f>
        <v>-66000</v>
      </c>
      <c r="Z10" s="2"/>
      <c r="AB10" s="2"/>
      <c r="AC10" s="2"/>
      <c r="AM10" s="1"/>
      <c r="AN10" s="2"/>
      <c r="AO10" s="1"/>
      <c r="AP10" s="2"/>
      <c r="AT10" s="2"/>
      <c r="AV10" s="2"/>
      <c r="AW10" s="2"/>
      <c r="BC10" s="2"/>
      <c r="BD10" s="2"/>
    </row>
    <row r="11" spans="1:56" ht="12.75">
      <c r="A11" s="3">
        <v>2015</v>
      </c>
      <c r="B11" s="3">
        <v>3516</v>
      </c>
      <c r="C11" s="1" t="s">
        <v>494</v>
      </c>
      <c r="D11" s="2">
        <v>42158</v>
      </c>
      <c r="E11" s="1" t="s">
        <v>145</v>
      </c>
      <c r="F11" s="2">
        <v>42159</v>
      </c>
      <c r="G11" s="67">
        <v>561.2</v>
      </c>
      <c r="H11" s="67">
        <v>460</v>
      </c>
      <c r="I11" s="67">
        <v>0</v>
      </c>
      <c r="J11" s="93">
        <v>42171</v>
      </c>
      <c r="K11" s="3">
        <v>30</v>
      </c>
      <c r="L11" s="2">
        <v>42005</v>
      </c>
      <c r="M11" s="2">
        <v>42369</v>
      </c>
      <c r="N11" s="3">
        <v>0</v>
      </c>
      <c r="O11" s="3">
        <v>1201</v>
      </c>
      <c r="P11" s="3">
        <v>101.2</v>
      </c>
      <c r="Q11" s="92">
        <f>IF(J11-F11&gt;0,IF(R11="S",J11-F11,0),0)</f>
        <v>0</v>
      </c>
      <c r="R11" s="67" t="str">
        <f>IF(G11-H11-I11-P11&gt;0,"N","S")</f>
        <v>N</v>
      </c>
      <c r="S11" s="3">
        <f>IF(G11-H11-I11-P11&gt;0,G11-H11-I11-P11,0)</f>
        <v>4.2632564145606E-14</v>
      </c>
      <c r="T11" s="67">
        <f>IF(J11-D11&gt;0,IF(R11="S",J11-D11,0),0)</f>
        <v>0</v>
      </c>
      <c r="U11" s="67">
        <f>IF(R11="S",H11*Q11,0)</f>
        <v>0</v>
      </c>
      <c r="V11" s="3">
        <f>IF(R11="S",H11*T11,0)</f>
        <v>0</v>
      </c>
      <c r="W11" s="3">
        <f>IF(R11="S",J11-F11-K11,0)</f>
        <v>0</v>
      </c>
      <c r="X11" s="3">
        <f>IF(R11="S",H11*W11,0)</f>
        <v>0</v>
      </c>
      <c r="Z11" s="2"/>
      <c r="AB11" s="2"/>
      <c r="AC11" s="2"/>
      <c r="AM11" s="1"/>
      <c r="AN11" s="2"/>
      <c r="AO11" s="1"/>
      <c r="AP11" s="2"/>
      <c r="AT11" s="2"/>
      <c r="AV11" s="2"/>
      <c r="AW11" s="2"/>
      <c r="BC11" s="2"/>
      <c r="BD11" s="2"/>
    </row>
    <row r="12" spans="1:56" ht="12.75">
      <c r="A12" s="3">
        <v>2015</v>
      </c>
      <c r="B12" s="3">
        <v>3527</v>
      </c>
      <c r="C12" s="1" t="s">
        <v>91</v>
      </c>
      <c r="D12" s="2">
        <v>42153</v>
      </c>
      <c r="E12" s="1" t="s">
        <v>706</v>
      </c>
      <c r="F12" s="2">
        <v>42156</v>
      </c>
      <c r="G12" s="67">
        <v>867.42</v>
      </c>
      <c r="H12" s="67">
        <v>711</v>
      </c>
      <c r="I12" s="67">
        <v>0</v>
      </c>
      <c r="J12" s="93">
        <v>42171</v>
      </c>
      <c r="K12" s="3">
        <v>30</v>
      </c>
      <c r="L12" s="2">
        <v>42005</v>
      </c>
      <c r="M12" s="2">
        <v>42369</v>
      </c>
      <c r="N12" s="3">
        <v>0</v>
      </c>
      <c r="O12" s="3">
        <v>1205</v>
      </c>
      <c r="P12" s="3">
        <v>156.42</v>
      </c>
      <c r="Q12" s="92">
        <f>IF(J12-F12&gt;0,IF(R12="S",J12-F12,0),0)</f>
        <v>15</v>
      </c>
      <c r="R12" s="67" t="str">
        <f>IF(G12-H12-I12-P12&gt;0,"N","S")</f>
        <v>S</v>
      </c>
      <c r="S12" s="3">
        <f>IF(G12-H12-I12-P12&gt;0,G12-H12-I12-P12,0)</f>
        <v>0</v>
      </c>
      <c r="T12" s="67">
        <f>IF(J12-D12&gt;0,IF(R12="S",J12-D12,0),0)</f>
        <v>18</v>
      </c>
      <c r="U12" s="67">
        <f>IF(R12="S",H12*Q12,0)</f>
        <v>10665</v>
      </c>
      <c r="V12" s="3">
        <f>IF(R12="S",H12*T12,0)</f>
        <v>12798</v>
      </c>
      <c r="W12" s="3">
        <f>IF(R12="S",J12-F12-K12,0)</f>
        <v>-15</v>
      </c>
      <c r="X12" s="3">
        <f>IF(R12="S",H12*W12,0)</f>
        <v>-10665</v>
      </c>
      <c r="Z12" s="2"/>
      <c r="AB12" s="2"/>
      <c r="AC12" s="2"/>
      <c r="AM12" s="1"/>
      <c r="AN12" s="2"/>
      <c r="AO12" s="1"/>
      <c r="AP12" s="2"/>
      <c r="AT12" s="2"/>
      <c r="AV12" s="2"/>
      <c r="AW12" s="2"/>
      <c r="BC12" s="2"/>
      <c r="BD12" s="2"/>
    </row>
    <row r="13" spans="1:56" ht="12.75">
      <c r="A13" s="3">
        <v>2015</v>
      </c>
      <c r="B13" s="3">
        <v>3528</v>
      </c>
      <c r="C13" s="1" t="s">
        <v>91</v>
      </c>
      <c r="D13" s="2">
        <v>42153</v>
      </c>
      <c r="E13" s="1" t="s">
        <v>707</v>
      </c>
      <c r="F13" s="2">
        <v>42156</v>
      </c>
      <c r="G13" s="67">
        <v>488</v>
      </c>
      <c r="H13" s="67">
        <v>400</v>
      </c>
      <c r="I13" s="67">
        <v>0</v>
      </c>
      <c r="J13" s="93">
        <v>42171</v>
      </c>
      <c r="K13" s="3">
        <v>30</v>
      </c>
      <c r="L13" s="2">
        <v>42005</v>
      </c>
      <c r="M13" s="2">
        <v>42369</v>
      </c>
      <c r="N13" s="3">
        <v>0</v>
      </c>
      <c r="O13" s="3">
        <v>1205</v>
      </c>
      <c r="P13" s="3">
        <v>88</v>
      </c>
      <c r="Q13" s="92">
        <f>IF(J13-F13&gt;0,IF(R13="S",J13-F13,0),0)</f>
        <v>15</v>
      </c>
      <c r="R13" s="67" t="str">
        <f>IF(G13-H13-I13-P13&gt;0,"N","S")</f>
        <v>S</v>
      </c>
      <c r="S13" s="3">
        <f>IF(G13-H13-I13-P13&gt;0,G13-H13-I13-P13,0)</f>
        <v>0</v>
      </c>
      <c r="T13" s="67">
        <f>IF(J13-D13&gt;0,IF(R13="S",J13-D13,0),0)</f>
        <v>18</v>
      </c>
      <c r="U13" s="67">
        <f>IF(R13="S",H13*Q13,0)</f>
        <v>6000</v>
      </c>
      <c r="V13" s="3">
        <f>IF(R13="S",H13*T13,0)</f>
        <v>7200</v>
      </c>
      <c r="W13" s="3">
        <f>IF(R13="S",J13-F13-K13,0)</f>
        <v>-15</v>
      </c>
      <c r="X13" s="3">
        <f>IF(R13="S",H13*W13,0)</f>
        <v>-6000</v>
      </c>
      <c r="Z13" s="2"/>
      <c r="AB13" s="2"/>
      <c r="AC13" s="2"/>
      <c r="AM13" s="1"/>
      <c r="AN13" s="2"/>
      <c r="AO13" s="1"/>
      <c r="AP13" s="2"/>
      <c r="AT13" s="2"/>
      <c r="AV13" s="2"/>
      <c r="AW13" s="2"/>
      <c r="BC13" s="2"/>
      <c r="BD13" s="2"/>
    </row>
    <row r="14" spans="1:56" ht="12.75">
      <c r="A14" s="3">
        <v>2015</v>
      </c>
      <c r="B14" s="3">
        <v>3597</v>
      </c>
      <c r="C14" s="1" t="s">
        <v>439</v>
      </c>
      <c r="D14" s="2">
        <v>42154</v>
      </c>
      <c r="E14" s="1" t="s">
        <v>716</v>
      </c>
      <c r="F14" s="2">
        <v>42163</v>
      </c>
      <c r="G14" s="67">
        <v>195.2</v>
      </c>
      <c r="H14" s="67">
        <v>160</v>
      </c>
      <c r="I14" s="67">
        <v>0</v>
      </c>
      <c r="J14" s="93">
        <v>42171</v>
      </c>
      <c r="K14" s="3">
        <v>30</v>
      </c>
      <c r="L14" s="2">
        <v>42005</v>
      </c>
      <c r="M14" s="2">
        <v>42369</v>
      </c>
      <c r="N14" s="3">
        <v>0</v>
      </c>
      <c r="O14" s="3">
        <v>1210</v>
      </c>
      <c r="P14" s="3">
        <v>35.2</v>
      </c>
      <c r="Q14" s="92">
        <f>IF(J14-F14&gt;0,IF(R14="S",J14-F14,0),0)</f>
        <v>8</v>
      </c>
      <c r="R14" s="67" t="str">
        <f>IF(G14-H14-I14-P14&gt;0,"N","S")</f>
        <v>S</v>
      </c>
      <c r="S14" s="3">
        <f>IF(G14-H14-I14-P14&gt;0,G14-H14-I14-P14,0)</f>
        <v>0</v>
      </c>
      <c r="T14" s="67">
        <f>IF(J14-D14&gt;0,IF(R14="S",J14-D14,0),0)</f>
        <v>17</v>
      </c>
      <c r="U14" s="67">
        <f>IF(R14="S",H14*Q14,0)</f>
        <v>1280</v>
      </c>
      <c r="V14" s="3">
        <f>IF(R14="S",H14*T14,0)</f>
        <v>2720</v>
      </c>
      <c r="W14" s="3">
        <f>IF(R14="S",J14-F14-K14,0)</f>
        <v>-22</v>
      </c>
      <c r="X14" s="3">
        <f>IF(R14="S",H14*W14,0)</f>
        <v>-3520</v>
      </c>
      <c r="Z14" s="2"/>
      <c r="AB14" s="2"/>
      <c r="AC14" s="2"/>
      <c r="AM14" s="1"/>
      <c r="AN14" s="2"/>
      <c r="AO14" s="1"/>
      <c r="AP14" s="2"/>
      <c r="AT14" s="2"/>
      <c r="AV14" s="2"/>
      <c r="AW14" s="2"/>
      <c r="BC14" s="2"/>
      <c r="BD14" s="2"/>
    </row>
    <row r="15" spans="1:56" ht="12.75">
      <c r="A15" s="3">
        <v>2015</v>
      </c>
      <c r="B15" s="3">
        <v>2384</v>
      </c>
      <c r="C15" s="1" t="s">
        <v>91</v>
      </c>
      <c r="D15" s="2">
        <v>42093</v>
      </c>
      <c r="E15" s="1" t="s">
        <v>569</v>
      </c>
      <c r="F15" s="2">
        <v>42108</v>
      </c>
      <c r="G15" s="67">
        <v>957.58</v>
      </c>
      <c r="H15" s="67">
        <v>784.9</v>
      </c>
      <c r="I15" s="67">
        <v>0</v>
      </c>
      <c r="J15" s="93">
        <v>42166</v>
      </c>
      <c r="K15" s="3">
        <v>30</v>
      </c>
      <c r="L15" s="2">
        <v>42005</v>
      </c>
      <c r="M15" s="2">
        <v>42369</v>
      </c>
      <c r="N15" s="3">
        <v>0</v>
      </c>
      <c r="O15" s="3">
        <v>1322</v>
      </c>
      <c r="P15" s="3">
        <v>172.68</v>
      </c>
      <c r="Q15" s="92">
        <f>IF(J15-F15&gt;0,IF(R15="S",J15-F15,0),0)</f>
        <v>0</v>
      </c>
      <c r="R15" s="67" t="str">
        <f>IF(G15-H15-I15-P15&gt;0,"N","S")</f>
        <v>N</v>
      </c>
      <c r="S15" s="3">
        <f>IF(G15-H15-I15-P15&gt;0,G15-H15-I15-P15,0)</f>
        <v>5.6843418860808E-14</v>
      </c>
      <c r="T15" s="67">
        <f>IF(J15-D15&gt;0,IF(R15="S",J15-D15,0),0)</f>
        <v>0</v>
      </c>
      <c r="U15" s="67">
        <f>IF(R15="S",H15*Q15,0)</f>
        <v>0</v>
      </c>
      <c r="V15" s="3">
        <f>IF(R15="S",H15*T15,0)</f>
        <v>0</v>
      </c>
      <c r="W15" s="3">
        <f>IF(R15="S",J15-F15-K15,0)</f>
        <v>0</v>
      </c>
      <c r="X15" s="3">
        <f>IF(R15="S",H15*W15,0)</f>
        <v>0</v>
      </c>
      <c r="Z15" s="2"/>
      <c r="AB15" s="2"/>
      <c r="AC15" s="2"/>
      <c r="AM15" s="1"/>
      <c r="AN15" s="2"/>
      <c r="AO15" s="1"/>
      <c r="AP15" s="2"/>
      <c r="AT15" s="2"/>
      <c r="AV15" s="2"/>
      <c r="AW15" s="2"/>
      <c r="BC15" s="2"/>
      <c r="BD15" s="2"/>
    </row>
    <row r="16" spans="1:56" ht="12.75">
      <c r="A16" s="3">
        <v>2015</v>
      </c>
      <c r="B16" s="3">
        <v>2784</v>
      </c>
      <c r="C16" s="1" t="s">
        <v>91</v>
      </c>
      <c r="D16" s="2">
        <v>42124</v>
      </c>
      <c r="E16" s="1" t="s">
        <v>579</v>
      </c>
      <c r="F16" s="2">
        <v>42135</v>
      </c>
      <c r="G16" s="67">
        <v>290.36</v>
      </c>
      <c r="H16" s="67">
        <v>238</v>
      </c>
      <c r="I16" s="67">
        <v>0</v>
      </c>
      <c r="J16" s="93">
        <v>42166</v>
      </c>
      <c r="K16" s="3">
        <v>30</v>
      </c>
      <c r="L16" s="2">
        <v>42005</v>
      </c>
      <c r="M16" s="2">
        <v>42369</v>
      </c>
      <c r="N16" s="3">
        <v>0</v>
      </c>
      <c r="O16" s="3">
        <v>1322</v>
      </c>
      <c r="P16" s="3">
        <v>52.36</v>
      </c>
      <c r="Q16" s="92">
        <f>IF(J16-F16&gt;0,IF(R16="S",J16-F16,0),0)</f>
        <v>0</v>
      </c>
      <c r="R16" s="67" t="str">
        <f>IF(G16-H16-I16-P16&gt;0,"N","S")</f>
        <v>N</v>
      </c>
      <c r="S16" s="3">
        <f>IF(G16-H16-I16-P16&gt;0,G16-H16-I16-P16,0)</f>
        <v>1.4210854715202E-14</v>
      </c>
      <c r="T16" s="67">
        <f>IF(J16-D16&gt;0,IF(R16="S",J16-D16,0),0)</f>
        <v>0</v>
      </c>
      <c r="U16" s="67">
        <f>IF(R16="S",H16*Q16,0)</f>
        <v>0</v>
      </c>
      <c r="V16" s="3">
        <f>IF(R16="S",H16*T16,0)</f>
        <v>0</v>
      </c>
      <c r="W16" s="3">
        <f>IF(R16="S",J16-F16-K16,0)</f>
        <v>0</v>
      </c>
      <c r="X16" s="3">
        <f>IF(R16="S",H16*W16,0)</f>
        <v>0</v>
      </c>
      <c r="Z16" s="2"/>
      <c r="AB16" s="2"/>
      <c r="AC16" s="2"/>
      <c r="AM16" s="1"/>
      <c r="AN16" s="2"/>
      <c r="AO16" s="1"/>
      <c r="AP16" s="2"/>
      <c r="AT16" s="2"/>
      <c r="AV16" s="2"/>
      <c r="AW16" s="2"/>
      <c r="BC16" s="2"/>
      <c r="BD16" s="2"/>
    </row>
    <row r="17" spans="1:56" ht="12.75">
      <c r="A17" s="3">
        <v>2015</v>
      </c>
      <c r="B17" s="3">
        <v>2785</v>
      </c>
      <c r="C17" s="1" t="s">
        <v>91</v>
      </c>
      <c r="D17" s="2">
        <v>42124</v>
      </c>
      <c r="E17" s="1" t="s">
        <v>580</v>
      </c>
      <c r="F17" s="2">
        <v>42135</v>
      </c>
      <c r="G17" s="67">
        <v>1215.61</v>
      </c>
      <c r="H17" s="67">
        <v>996.4</v>
      </c>
      <c r="I17" s="67">
        <v>0</v>
      </c>
      <c r="J17" s="93">
        <v>42166</v>
      </c>
      <c r="K17" s="3">
        <v>30</v>
      </c>
      <c r="L17" s="2">
        <v>42005</v>
      </c>
      <c r="M17" s="2">
        <v>42369</v>
      </c>
      <c r="N17" s="3">
        <v>0</v>
      </c>
      <c r="O17" s="3">
        <v>1322</v>
      </c>
      <c r="P17" s="3">
        <v>219.21</v>
      </c>
      <c r="Q17" s="92">
        <f>IF(J17-F17&gt;0,IF(R17="S",J17-F17,0),0)</f>
        <v>31</v>
      </c>
      <c r="R17" s="67" t="str">
        <f>IF(G17-H17-I17-P17&gt;0,"N","S")</f>
        <v>S</v>
      </c>
      <c r="S17" s="3">
        <f>IF(G17-H17-I17-P17&gt;0,G17-H17-I17-P17,0)</f>
        <v>0</v>
      </c>
      <c r="T17" s="67">
        <f>IF(J17-D17&gt;0,IF(R17="S",J17-D17,0),0)</f>
        <v>42</v>
      </c>
      <c r="U17" s="67">
        <f>IF(R17="S",H17*Q17,0)</f>
        <v>30888.4</v>
      </c>
      <c r="V17" s="3">
        <f>IF(R17="S",H17*T17,0)</f>
        <v>41848.8</v>
      </c>
      <c r="W17" s="3">
        <f>IF(R17="S",J17-F17-K17,0)</f>
        <v>1</v>
      </c>
      <c r="X17" s="3">
        <f>IF(R17="S",H17*W17,0)</f>
        <v>996.4</v>
      </c>
      <c r="Z17" s="2"/>
      <c r="AB17" s="2"/>
      <c r="AC17" s="2"/>
      <c r="AM17" s="1"/>
      <c r="AN17" s="2"/>
      <c r="AO17" s="1"/>
      <c r="AP17" s="2"/>
      <c r="AT17" s="2"/>
      <c r="AV17" s="2"/>
      <c r="AW17" s="2"/>
      <c r="BC17" s="2"/>
      <c r="BD17" s="2"/>
    </row>
    <row r="18" spans="1:56" ht="12.75">
      <c r="A18" s="3">
        <v>2015</v>
      </c>
      <c r="B18" s="3">
        <v>3470</v>
      </c>
      <c r="C18" s="1" t="s">
        <v>15</v>
      </c>
      <c r="D18" s="2">
        <v>42112</v>
      </c>
      <c r="E18" s="1" t="s">
        <v>693</v>
      </c>
      <c r="F18" s="2">
        <v>42114</v>
      </c>
      <c r="G18" s="67">
        <v>497.26</v>
      </c>
      <c r="H18" s="67">
        <v>407.59</v>
      </c>
      <c r="I18" s="67">
        <v>0</v>
      </c>
      <c r="J18" s="93">
        <v>42166</v>
      </c>
      <c r="K18" s="3">
        <v>30</v>
      </c>
      <c r="L18" s="2">
        <v>42005</v>
      </c>
      <c r="M18" s="2">
        <v>42369</v>
      </c>
      <c r="N18" s="3">
        <v>0</v>
      </c>
      <c r="O18" s="3">
        <v>1212</v>
      </c>
      <c r="P18" s="3">
        <v>89.67</v>
      </c>
      <c r="Q18" s="92">
        <f>IF(J18-F18&gt;0,IF(R18="S",J18-F18,0),0)</f>
        <v>0</v>
      </c>
      <c r="R18" s="67" t="str">
        <f>IF(G18-H18-I18-P18&gt;0,"N","S")</f>
        <v>N</v>
      </c>
      <c r="S18" s="3">
        <f>IF(G18-H18-I18-P18&gt;0,G18-H18-I18-P18,0)</f>
        <v>1.4210854715202E-14</v>
      </c>
      <c r="T18" s="67">
        <f>IF(J18-D18&gt;0,IF(R18="S",J18-D18,0),0)</f>
        <v>0</v>
      </c>
      <c r="U18" s="67">
        <f>IF(R18="S",H18*Q18,0)</f>
        <v>0</v>
      </c>
      <c r="V18" s="3">
        <f>IF(R18="S",H18*T18,0)</f>
        <v>0</v>
      </c>
      <c r="W18" s="3">
        <f>IF(R18="S",J18-F18-K18,0)</f>
        <v>0</v>
      </c>
      <c r="X18" s="3">
        <f>IF(R18="S",H18*W18,0)</f>
        <v>0</v>
      </c>
      <c r="Z18" s="2"/>
      <c r="AB18" s="2"/>
      <c r="AC18" s="2"/>
      <c r="AM18" s="1"/>
      <c r="AN18" s="2"/>
      <c r="AO18" s="1"/>
      <c r="AP18" s="2"/>
      <c r="AT18" s="2"/>
      <c r="AV18" s="2"/>
      <c r="AW18" s="2"/>
      <c r="BC18" s="2"/>
      <c r="BD18" s="2"/>
    </row>
    <row r="19" spans="1:56" ht="12.75">
      <c r="A19" s="3">
        <v>2015</v>
      </c>
      <c r="B19" s="3">
        <v>2015</v>
      </c>
      <c r="C19" s="1" t="s">
        <v>179</v>
      </c>
      <c r="D19" s="2">
        <v>42090</v>
      </c>
      <c r="E19" s="1" t="s">
        <v>544</v>
      </c>
      <c r="F19" s="2">
        <v>42095</v>
      </c>
      <c r="G19" s="67">
        <v>85.4</v>
      </c>
      <c r="H19" s="67">
        <v>70</v>
      </c>
      <c r="I19" s="67">
        <v>0</v>
      </c>
      <c r="J19" s="93">
        <v>42165</v>
      </c>
      <c r="K19" s="3">
        <v>30</v>
      </c>
      <c r="L19" s="2">
        <v>42005</v>
      </c>
      <c r="M19" s="2">
        <v>42369</v>
      </c>
      <c r="N19" s="3">
        <v>0</v>
      </c>
      <c r="O19" s="3">
        <v>1210</v>
      </c>
      <c r="P19" s="3">
        <v>15.4</v>
      </c>
      <c r="Q19" s="92">
        <f>IF(J19-F19&gt;0,IF(R19="S",J19-F19,0),0)</f>
        <v>0</v>
      </c>
      <c r="R19" s="67" t="str">
        <f>IF(G19-H19-I19-P19&gt;0,"N","S")</f>
        <v>N</v>
      </c>
      <c r="S19" s="3">
        <f>IF(G19-H19-I19-P19&gt;0,G19-H19-I19-P19,0)</f>
        <v>5.32907051820075E-15</v>
      </c>
      <c r="T19" s="67">
        <f>IF(J19-D19&gt;0,IF(R19="S",J19-D19,0),0)</f>
        <v>0</v>
      </c>
      <c r="U19" s="67">
        <f>IF(R19="S",H19*Q19,0)</f>
        <v>0</v>
      </c>
      <c r="V19" s="3">
        <f>IF(R19="S",H19*T19,0)</f>
        <v>0</v>
      </c>
      <c r="W19" s="3">
        <f>IF(R19="S",J19-F19-K19,0)</f>
        <v>0</v>
      </c>
      <c r="X19" s="3">
        <f>IF(R19="S",H19*W19,0)</f>
        <v>0</v>
      </c>
      <c r="Z19" s="2"/>
      <c r="AB19" s="2"/>
      <c r="AC19" s="2"/>
      <c r="AM19" s="1"/>
      <c r="AN19" s="2"/>
      <c r="AO19" s="1"/>
      <c r="AP19" s="2"/>
      <c r="AT19" s="2"/>
      <c r="AV19" s="2"/>
      <c r="AW19" s="2"/>
      <c r="BC19" s="2"/>
      <c r="BD19" s="2"/>
    </row>
    <row r="20" spans="1:56" ht="12.75">
      <c r="A20" s="3">
        <v>2015</v>
      </c>
      <c r="B20" s="3">
        <v>2089</v>
      </c>
      <c r="C20" s="1" t="s">
        <v>308</v>
      </c>
      <c r="D20" s="2">
        <v>42104</v>
      </c>
      <c r="E20" s="1" t="s">
        <v>547</v>
      </c>
      <c r="F20" s="2">
        <v>42109</v>
      </c>
      <c r="G20" s="67">
        <v>957.7</v>
      </c>
      <c r="H20" s="67">
        <v>785</v>
      </c>
      <c r="I20" s="67">
        <v>0</v>
      </c>
      <c r="J20" s="93">
        <v>42165</v>
      </c>
      <c r="K20" s="3">
        <v>30</v>
      </c>
      <c r="L20" s="2">
        <v>42005</v>
      </c>
      <c r="M20" s="2">
        <v>42369</v>
      </c>
      <c r="N20" s="3">
        <v>0</v>
      </c>
      <c r="O20" s="3">
        <v>1313</v>
      </c>
      <c r="P20" s="3">
        <v>172.7</v>
      </c>
      <c r="Q20" s="92">
        <f>IF(J20-F20&gt;0,IF(R20="S",J20-F20,0),0)</f>
        <v>0</v>
      </c>
      <c r="R20" s="67" t="str">
        <f>IF(G20-H20-I20-P20&gt;0,"N","S")</f>
        <v>N</v>
      </c>
      <c r="S20" s="3">
        <f>IF(G20-H20-I20-P20&gt;0,G20-H20-I20-P20,0)</f>
        <v>5.6843418860808E-14</v>
      </c>
      <c r="T20" s="67">
        <f>IF(J20-D20&gt;0,IF(R20="S",J20-D20,0),0)</f>
        <v>0</v>
      </c>
      <c r="U20" s="67">
        <f>IF(R20="S",H20*Q20,0)</f>
        <v>0</v>
      </c>
      <c r="V20" s="3">
        <f>IF(R20="S",H20*T20,0)</f>
        <v>0</v>
      </c>
      <c r="W20" s="3">
        <f>IF(R20="S",J20-F20-K20,0)</f>
        <v>0</v>
      </c>
      <c r="X20" s="3">
        <f>IF(R20="S",H20*W20,0)</f>
        <v>0</v>
      </c>
      <c r="Z20" s="2"/>
      <c r="AB20" s="2"/>
      <c r="AC20" s="2"/>
      <c r="AM20" s="1"/>
      <c r="AN20" s="2"/>
      <c r="AO20" s="1"/>
      <c r="AP20" s="2"/>
      <c r="AT20" s="2"/>
      <c r="AV20" s="2"/>
      <c r="AW20" s="2"/>
      <c r="BC20" s="2"/>
      <c r="BD20" s="2"/>
    </row>
    <row r="21" spans="1:56" ht="12.75">
      <c r="A21" s="3">
        <v>2015</v>
      </c>
      <c r="B21" s="3">
        <v>2779</v>
      </c>
      <c r="C21" s="1" t="s">
        <v>425</v>
      </c>
      <c r="D21" s="2">
        <v>42124</v>
      </c>
      <c r="E21" s="1" t="s">
        <v>577</v>
      </c>
      <c r="F21" s="2">
        <v>42135</v>
      </c>
      <c r="G21" s="67">
        <v>339.16</v>
      </c>
      <c r="H21" s="67">
        <v>278</v>
      </c>
      <c r="I21" s="67">
        <v>0</v>
      </c>
      <c r="J21" s="93">
        <v>42165</v>
      </c>
      <c r="K21" s="3">
        <v>30</v>
      </c>
      <c r="L21" s="2">
        <v>42005</v>
      </c>
      <c r="M21" s="2">
        <v>42369</v>
      </c>
      <c r="N21" s="3">
        <v>0</v>
      </c>
      <c r="O21" s="3">
        <v>1201</v>
      </c>
      <c r="P21" s="3">
        <v>61.16</v>
      </c>
      <c r="Q21" s="92">
        <f>IF(J21-F21&gt;0,IF(R21="S",J21-F21,0),0)</f>
        <v>0</v>
      </c>
      <c r="R21" s="67" t="str">
        <f>IF(G21-H21-I21-P21&gt;0,"N","S")</f>
        <v>N</v>
      </c>
      <c r="S21" s="3">
        <f>IF(G21-H21-I21-P21&gt;0,G21-H21-I21-P21,0)</f>
        <v>2.8421709430404E-14</v>
      </c>
      <c r="T21" s="67">
        <f>IF(J21-D21&gt;0,IF(R21="S",J21-D21,0),0)</f>
        <v>0</v>
      </c>
      <c r="U21" s="67">
        <f>IF(R21="S",H21*Q21,0)</f>
        <v>0</v>
      </c>
      <c r="V21" s="3">
        <f>IF(R21="S",H21*T21,0)</f>
        <v>0</v>
      </c>
      <c r="W21" s="3">
        <f>IF(R21="S",J21-F21-K21,0)</f>
        <v>0</v>
      </c>
      <c r="X21" s="3">
        <f>IF(R21="S",H21*W21,0)</f>
        <v>0</v>
      </c>
      <c r="Z21" s="2"/>
      <c r="AB21" s="2"/>
      <c r="AC21" s="2"/>
      <c r="AM21" s="1"/>
      <c r="AN21" s="2"/>
      <c r="AO21" s="1"/>
      <c r="AP21" s="2"/>
      <c r="AT21" s="2"/>
      <c r="AV21" s="2"/>
      <c r="AW21" s="2"/>
      <c r="BC21" s="2"/>
      <c r="BD21" s="2"/>
    </row>
    <row r="22" spans="1:56" ht="12.75">
      <c r="A22" s="3">
        <v>2015</v>
      </c>
      <c r="B22" s="3">
        <v>3057</v>
      </c>
      <c r="C22" s="1" t="s">
        <v>592</v>
      </c>
      <c r="D22" s="2">
        <v>42124</v>
      </c>
      <c r="E22" s="1" t="s">
        <v>593</v>
      </c>
      <c r="F22" s="2">
        <v>42138</v>
      </c>
      <c r="G22" s="67">
        <v>1451.8</v>
      </c>
      <c r="H22" s="67">
        <v>1190</v>
      </c>
      <c r="I22" s="67">
        <v>0</v>
      </c>
      <c r="J22" s="93">
        <v>42165</v>
      </c>
      <c r="K22" s="3">
        <v>30</v>
      </c>
      <c r="L22" s="2">
        <v>42005</v>
      </c>
      <c r="M22" s="2">
        <v>42369</v>
      </c>
      <c r="N22" s="3">
        <v>0</v>
      </c>
      <c r="O22" s="3">
        <v>1303</v>
      </c>
      <c r="P22" s="3">
        <v>261.8</v>
      </c>
      <c r="Q22" s="92">
        <f>IF(J22-F22&gt;0,IF(R22="S",J22-F22,0),0)</f>
        <v>27</v>
      </c>
      <c r="R22" s="67" t="str">
        <f>IF(G22-H22-I22-P22&gt;0,"N","S")</f>
        <v>S</v>
      </c>
      <c r="S22" s="3">
        <f>IF(G22-H22-I22-P22&gt;0,G22-H22-I22-P22,0)</f>
        <v>0</v>
      </c>
      <c r="T22" s="67">
        <f>IF(J22-D22&gt;0,IF(R22="S",J22-D22,0),0)</f>
        <v>41</v>
      </c>
      <c r="U22" s="67">
        <f>IF(R22="S",H22*Q22,0)</f>
        <v>32130</v>
      </c>
      <c r="V22" s="3">
        <f>IF(R22="S",H22*T22,0)</f>
        <v>48790</v>
      </c>
      <c r="W22" s="3">
        <f>IF(R22="S",J22-F22-K22,0)</f>
        <v>-3</v>
      </c>
      <c r="X22" s="3">
        <f>IF(R22="S",H22*W22,0)</f>
        <v>-3570</v>
      </c>
      <c r="Z22" s="2"/>
      <c r="AB22" s="2"/>
      <c r="AC22" s="2"/>
      <c r="AM22" s="1"/>
      <c r="AN22" s="2"/>
      <c r="AO22" s="1"/>
      <c r="AP22" s="2"/>
      <c r="AT22" s="2"/>
      <c r="AV22" s="2"/>
      <c r="AW22" s="2"/>
      <c r="BC22" s="2"/>
      <c r="BD22" s="2"/>
    </row>
    <row r="23" spans="1:56" ht="12.75">
      <c r="A23" s="3">
        <v>2015</v>
      </c>
      <c r="B23" s="3">
        <v>2954</v>
      </c>
      <c r="C23" s="1" t="s">
        <v>377</v>
      </c>
      <c r="D23" s="2">
        <v>42096</v>
      </c>
      <c r="E23" s="1" t="s">
        <v>16</v>
      </c>
      <c r="F23" s="2">
        <v>42141</v>
      </c>
      <c r="G23" s="67">
        <v>88754.08</v>
      </c>
      <c r="H23" s="67">
        <v>80685.53</v>
      </c>
      <c r="I23" s="67">
        <v>0</v>
      </c>
      <c r="J23" s="93">
        <v>42165</v>
      </c>
      <c r="K23" s="3">
        <v>30</v>
      </c>
      <c r="L23" s="2">
        <v>42005</v>
      </c>
      <c r="M23" s="2">
        <v>42369</v>
      </c>
      <c r="N23" s="3">
        <v>0</v>
      </c>
      <c r="O23" s="3">
        <v>1303</v>
      </c>
      <c r="P23" s="3">
        <v>8068.55</v>
      </c>
      <c r="Q23" s="92">
        <f>IF(J23-F23&gt;0,IF(R23="S",J23-F23,0),0)</f>
        <v>0</v>
      </c>
      <c r="R23" s="67" t="str">
        <f>IF(G23-H23-I23-P23&gt;0,"N","S")</f>
        <v>N</v>
      </c>
      <c r="S23" s="3">
        <f>IF(G23-H23-I23-P23&gt;0,G23-H23-I23-P23,0)</f>
        <v>2.72848410531878E-12</v>
      </c>
      <c r="T23" s="67">
        <f>IF(J23-D23&gt;0,IF(R23="S",J23-D23,0),0)</f>
        <v>0</v>
      </c>
      <c r="U23" s="67">
        <f>IF(R23="S",H23*Q23,0)</f>
        <v>0</v>
      </c>
      <c r="V23" s="3">
        <f>IF(R23="S",H23*T23,0)</f>
        <v>0</v>
      </c>
      <c r="W23" s="3">
        <f>IF(R23="S",J23-F23-K23,0)</f>
        <v>0</v>
      </c>
      <c r="X23" s="3">
        <f>IF(R23="S",H23*W23,0)</f>
        <v>0</v>
      </c>
      <c r="Z23" s="2"/>
      <c r="AB23" s="2"/>
      <c r="AC23" s="2"/>
      <c r="AM23" s="1"/>
      <c r="AN23" s="2"/>
      <c r="AO23" s="1"/>
      <c r="AP23" s="2"/>
      <c r="AT23" s="2"/>
      <c r="AV23" s="2"/>
      <c r="AW23" s="2"/>
      <c r="BC23" s="2"/>
      <c r="BD23" s="2"/>
    </row>
    <row r="24" spans="1:56" ht="12.75">
      <c r="A24" s="3">
        <v>2015</v>
      </c>
      <c r="B24" s="3">
        <v>3054</v>
      </c>
      <c r="C24" s="1" t="s">
        <v>618</v>
      </c>
      <c r="D24" s="2">
        <v>42089</v>
      </c>
      <c r="E24" s="1" t="s">
        <v>619</v>
      </c>
      <c r="F24" s="2">
        <v>42144</v>
      </c>
      <c r="G24" s="67">
        <v>3795</v>
      </c>
      <c r="H24" s="67">
        <v>3450</v>
      </c>
      <c r="I24" s="67">
        <v>0</v>
      </c>
      <c r="J24" s="93">
        <v>42165</v>
      </c>
      <c r="K24" s="3">
        <v>30</v>
      </c>
      <c r="L24" s="2">
        <v>42005</v>
      </c>
      <c r="M24" s="2">
        <v>42369</v>
      </c>
      <c r="N24" s="3">
        <v>0</v>
      </c>
      <c r="O24" s="3">
        <v>2113</v>
      </c>
      <c r="P24" s="3">
        <v>345</v>
      </c>
      <c r="Q24" s="92">
        <f>IF(J24-F24&gt;0,IF(R24="S",J24-F24,0),0)</f>
        <v>21</v>
      </c>
      <c r="R24" s="67" t="str">
        <f>IF(G24-H24-I24-P24&gt;0,"N","S")</f>
        <v>S</v>
      </c>
      <c r="S24" s="3">
        <f>IF(G24-H24-I24-P24&gt;0,G24-H24-I24-P24,0)</f>
        <v>0</v>
      </c>
      <c r="T24" s="67">
        <f>IF(J24-D24&gt;0,IF(R24="S",J24-D24,0),0)</f>
        <v>76</v>
      </c>
      <c r="U24" s="67">
        <f>IF(R24="S",H24*Q24,0)</f>
        <v>72450</v>
      </c>
      <c r="V24" s="3">
        <f>IF(R24="S",H24*T24,0)</f>
        <v>262200</v>
      </c>
      <c r="W24" s="3">
        <f>IF(R24="S",J24-F24-K24,0)</f>
        <v>-9</v>
      </c>
      <c r="X24" s="3">
        <f>IF(R24="S",H24*W24,0)</f>
        <v>-31050</v>
      </c>
      <c r="Z24" s="2"/>
      <c r="AB24" s="2"/>
      <c r="AC24" s="2"/>
      <c r="AM24" s="1"/>
      <c r="AN24" s="2"/>
      <c r="AO24" s="1"/>
      <c r="AP24" s="2"/>
      <c r="AT24" s="2"/>
      <c r="AV24" s="2"/>
      <c r="AW24" s="2"/>
      <c r="BC24" s="2"/>
      <c r="BD24" s="2"/>
    </row>
    <row r="25" spans="1:56" ht="12.75">
      <c r="A25" s="3">
        <v>2015</v>
      </c>
      <c r="B25" s="3">
        <v>3067</v>
      </c>
      <c r="C25" s="1" t="s">
        <v>377</v>
      </c>
      <c r="D25" s="2">
        <v>42142</v>
      </c>
      <c r="E25" s="1" t="s">
        <v>621</v>
      </c>
      <c r="F25" s="2">
        <v>42144</v>
      </c>
      <c r="G25" s="67">
        <v>88754.08</v>
      </c>
      <c r="H25" s="67">
        <v>80685.53</v>
      </c>
      <c r="I25" s="67">
        <v>0</v>
      </c>
      <c r="J25" s="93">
        <v>42165</v>
      </c>
      <c r="K25" s="3">
        <v>30</v>
      </c>
      <c r="L25" s="2">
        <v>42005</v>
      </c>
      <c r="M25" s="2">
        <v>42369</v>
      </c>
      <c r="N25" s="3">
        <v>0</v>
      </c>
      <c r="O25" s="3">
        <v>1303</v>
      </c>
      <c r="P25" s="3">
        <v>8068.55</v>
      </c>
      <c r="Q25" s="92">
        <f>IF(J25-F25&gt;0,IF(R25="S",J25-F25,0),0)</f>
        <v>0</v>
      </c>
      <c r="R25" s="67" t="str">
        <f>IF(G25-H25-I25-P25&gt;0,"N","S")</f>
        <v>N</v>
      </c>
      <c r="S25" s="3">
        <f>IF(G25-H25-I25-P25&gt;0,G25-H25-I25-P25,0)</f>
        <v>2.72848410531878E-12</v>
      </c>
      <c r="T25" s="67">
        <f>IF(J25-D25&gt;0,IF(R25="S",J25-D25,0),0)</f>
        <v>0</v>
      </c>
      <c r="U25" s="67">
        <f>IF(R25="S",H25*Q25,0)</f>
        <v>0</v>
      </c>
      <c r="V25" s="3">
        <f>IF(R25="S",H25*T25,0)</f>
        <v>0</v>
      </c>
      <c r="W25" s="3">
        <f>IF(R25="S",J25-F25-K25,0)</f>
        <v>0</v>
      </c>
      <c r="X25" s="3">
        <f>IF(R25="S",H25*W25,0)</f>
        <v>0</v>
      </c>
      <c r="Z25" s="2"/>
      <c r="AB25" s="2"/>
      <c r="AC25" s="2"/>
      <c r="AM25" s="1"/>
      <c r="AN25" s="2"/>
      <c r="AO25" s="1"/>
      <c r="AP25" s="2"/>
      <c r="AT25" s="2"/>
      <c r="AV25" s="2"/>
      <c r="AW25" s="2"/>
      <c r="BC25" s="2"/>
      <c r="BD25" s="2"/>
    </row>
    <row r="26" spans="1:56" ht="12.75">
      <c r="A26" s="3">
        <v>2015</v>
      </c>
      <c r="B26" s="3">
        <v>3522</v>
      </c>
      <c r="C26" s="1" t="s">
        <v>565</v>
      </c>
      <c r="D26" s="2">
        <v>41997</v>
      </c>
      <c r="E26" s="1" t="s">
        <v>702</v>
      </c>
      <c r="F26" s="2">
        <v>42018</v>
      </c>
      <c r="G26" s="67">
        <v>1511.79</v>
      </c>
      <c r="H26" s="67">
        <v>1511.79</v>
      </c>
      <c r="I26" s="67">
        <v>0</v>
      </c>
      <c r="J26" s="93">
        <v>42165</v>
      </c>
      <c r="K26" s="3">
        <v>30</v>
      </c>
      <c r="L26" s="2">
        <v>42005</v>
      </c>
      <c r="M26" s="2">
        <v>42369</v>
      </c>
      <c r="N26" s="3">
        <v>0</v>
      </c>
      <c r="O26" s="3">
        <v>1329</v>
      </c>
      <c r="P26" s="3">
        <v>0</v>
      </c>
      <c r="Q26" s="92">
        <f>IF(J26-F26&gt;0,IF(R26="S",J26-F26,0),0)</f>
        <v>147</v>
      </c>
      <c r="R26" s="67" t="str">
        <f>IF(G26-H26-I26-P26&gt;0,"N","S")</f>
        <v>S</v>
      </c>
      <c r="S26" s="3">
        <f>IF(G26-H26-I26-P26&gt;0,G26-H26-I26-P26,0)</f>
        <v>0</v>
      </c>
      <c r="T26" s="67">
        <f>IF(J26-D26&gt;0,IF(R26="S",J26-D26,0),0)</f>
        <v>168</v>
      </c>
      <c r="U26" s="67">
        <f>IF(R26="S",H26*Q26,0)</f>
        <v>222233.13</v>
      </c>
      <c r="V26" s="3">
        <f>IF(R26="S",H26*T26,0)</f>
        <v>253980.72</v>
      </c>
      <c r="W26" s="3">
        <f>IF(R26="S",J26-F26-K26,0)</f>
        <v>117</v>
      </c>
      <c r="X26" s="3">
        <f>IF(R26="S",H26*W26,0)</f>
        <v>176879.43</v>
      </c>
      <c r="Z26" s="2"/>
      <c r="AB26" s="2"/>
      <c r="AC26" s="2"/>
      <c r="AM26" s="1"/>
      <c r="AN26" s="2"/>
      <c r="AO26" s="1"/>
      <c r="AP26" s="2"/>
      <c r="AT26" s="2"/>
      <c r="AV26" s="2"/>
      <c r="AW26" s="2"/>
      <c r="BC26" s="2"/>
      <c r="BD26" s="2"/>
    </row>
    <row r="27" spans="1:56" ht="12.75">
      <c r="A27" s="3">
        <v>2015</v>
      </c>
      <c r="B27" s="3">
        <v>3523</v>
      </c>
      <c r="C27" s="1" t="s">
        <v>565</v>
      </c>
      <c r="D27" s="2">
        <v>42062</v>
      </c>
      <c r="E27" s="1" t="s">
        <v>131</v>
      </c>
      <c r="F27" s="2">
        <v>42080</v>
      </c>
      <c r="G27" s="67">
        <v>596.79</v>
      </c>
      <c r="H27" s="67">
        <v>489.17</v>
      </c>
      <c r="I27" s="67">
        <v>0</v>
      </c>
      <c r="J27" s="93">
        <v>42165</v>
      </c>
      <c r="K27" s="3">
        <v>30</v>
      </c>
      <c r="L27" s="2">
        <v>42005</v>
      </c>
      <c r="M27" s="2">
        <v>42369</v>
      </c>
      <c r="N27" s="3">
        <v>0</v>
      </c>
      <c r="O27" s="3">
        <v>1329</v>
      </c>
      <c r="P27" s="3">
        <v>107.62</v>
      </c>
      <c r="Q27" s="92">
        <f>IF(J27-F27&gt;0,IF(R27="S",J27-F27,0),0)</f>
        <v>85</v>
      </c>
      <c r="R27" s="67" t="str">
        <f>IF(G27-H27-I27-P27&gt;0,"N","S")</f>
        <v>S</v>
      </c>
      <c r="S27" s="3">
        <f>IF(G27-H27-I27-P27&gt;0,G27-H27-I27-P27,0)</f>
        <v>0</v>
      </c>
      <c r="T27" s="67">
        <f>IF(J27-D27&gt;0,IF(R27="S",J27-D27,0),0)</f>
        <v>103</v>
      </c>
      <c r="U27" s="67">
        <f>IF(R27="S",H27*Q27,0)</f>
        <v>41579.45</v>
      </c>
      <c r="V27" s="3">
        <f>IF(R27="S",H27*T27,0)</f>
        <v>50384.51</v>
      </c>
      <c r="W27" s="3">
        <f>IF(R27="S",J27-F27-K27,0)</f>
        <v>55</v>
      </c>
      <c r="X27" s="3">
        <f>IF(R27="S",H27*W27,0)</f>
        <v>26904.35</v>
      </c>
      <c r="Z27" s="2"/>
      <c r="AB27" s="2"/>
      <c r="AC27" s="2"/>
      <c r="AM27" s="1"/>
      <c r="AN27" s="2"/>
      <c r="AO27" s="1"/>
      <c r="AP27" s="2"/>
      <c r="AT27" s="2"/>
      <c r="AV27" s="2"/>
      <c r="AW27" s="2"/>
      <c r="BC27" s="2"/>
      <c r="BD27" s="2"/>
    </row>
    <row r="28" spans="1:56" ht="12.75">
      <c r="A28" s="3">
        <v>2015</v>
      </c>
      <c r="B28" s="3">
        <v>3519</v>
      </c>
      <c r="C28" s="1" t="s">
        <v>573</v>
      </c>
      <c r="D28" s="2">
        <v>42129</v>
      </c>
      <c r="E28" s="1" t="s">
        <v>715</v>
      </c>
      <c r="F28" s="2">
        <v>42131</v>
      </c>
      <c r="G28" s="67">
        <v>1343.95</v>
      </c>
      <c r="H28" s="67">
        <v>1343.95</v>
      </c>
      <c r="I28" s="67">
        <v>0</v>
      </c>
      <c r="J28" s="93">
        <v>42165</v>
      </c>
      <c r="K28" s="3">
        <v>30</v>
      </c>
      <c r="L28" s="2">
        <v>42005</v>
      </c>
      <c r="M28" s="2">
        <v>42369</v>
      </c>
      <c r="N28" s="3">
        <v>0</v>
      </c>
      <c r="O28" s="3">
        <v>1331</v>
      </c>
      <c r="P28" s="3">
        <v>0</v>
      </c>
      <c r="Q28" s="92">
        <f>IF(J28-F28&gt;0,IF(R28="S",J28-F28,0),0)</f>
        <v>34</v>
      </c>
      <c r="R28" s="67" t="str">
        <f>IF(G28-H28-I28-P28&gt;0,"N","S")</f>
        <v>S</v>
      </c>
      <c r="S28" s="3">
        <f>IF(G28-H28-I28-P28&gt;0,G28-H28-I28-P28,0)</f>
        <v>0</v>
      </c>
      <c r="T28" s="67">
        <f>IF(J28-D28&gt;0,IF(R28="S",J28-D28,0),0)</f>
        <v>36</v>
      </c>
      <c r="U28" s="67">
        <f>IF(R28="S",H28*Q28,0)</f>
        <v>45694.3</v>
      </c>
      <c r="V28" s="3">
        <f>IF(R28="S",H28*T28,0)</f>
        <v>48382.2</v>
      </c>
      <c r="W28" s="3">
        <f>IF(R28="S",J28-F28-K28,0)</f>
        <v>4</v>
      </c>
      <c r="X28" s="3">
        <f>IF(R28="S",H28*W28,0)</f>
        <v>5375.8</v>
      </c>
      <c r="Z28" s="2"/>
      <c r="AB28" s="2"/>
      <c r="AC28" s="2"/>
      <c r="AM28" s="1"/>
      <c r="AN28" s="2"/>
      <c r="AO28" s="1"/>
      <c r="AP28" s="2"/>
      <c r="AT28" s="2"/>
      <c r="AV28" s="2"/>
      <c r="AW28" s="2"/>
      <c r="BC28" s="2"/>
      <c r="BD28" s="2"/>
    </row>
    <row r="29" spans="1:56" ht="12.75">
      <c r="A29" s="3">
        <v>2015</v>
      </c>
      <c r="B29" s="3">
        <v>3474</v>
      </c>
      <c r="C29" s="1" t="s">
        <v>302</v>
      </c>
      <c r="D29" s="2">
        <v>42080</v>
      </c>
      <c r="E29" s="1" t="s">
        <v>689</v>
      </c>
      <c r="F29" s="2">
        <v>42089</v>
      </c>
      <c r="G29" s="67">
        <v>158.55</v>
      </c>
      <c r="H29" s="67">
        <v>129.96</v>
      </c>
      <c r="I29" s="67">
        <v>0</v>
      </c>
      <c r="J29" s="93">
        <v>42160</v>
      </c>
      <c r="K29" s="3">
        <v>30</v>
      </c>
      <c r="L29" s="2">
        <v>42005</v>
      </c>
      <c r="M29" s="2">
        <v>42369</v>
      </c>
      <c r="N29" s="3">
        <v>0</v>
      </c>
      <c r="O29" s="3">
        <v>1316</v>
      </c>
      <c r="P29" s="3">
        <v>28.59</v>
      </c>
      <c r="Q29" s="92">
        <f>IF(J29-F29&gt;0,IF(R29="S",J29-F29,0),0)</f>
        <v>0</v>
      </c>
      <c r="R29" s="67" t="str">
        <f>IF(G29-H29-I29-P29&gt;0,"N","S")</f>
        <v>N</v>
      </c>
      <c r="S29" s="3">
        <f>IF(G29-H29-I29-P29&gt;0,G29-H29-I29-P29,0)</f>
        <v>3.5527136788005E-15</v>
      </c>
      <c r="T29" s="67">
        <f>IF(J29-D29&gt;0,IF(R29="S",J29-D29,0),0)</f>
        <v>0</v>
      </c>
      <c r="U29" s="67">
        <f>IF(R29="S",H29*Q29,0)</f>
        <v>0</v>
      </c>
      <c r="V29" s="3">
        <f>IF(R29="S",H29*T29,0)</f>
        <v>0</v>
      </c>
      <c r="W29" s="3">
        <f>IF(R29="S",J29-F29-K29,0)</f>
        <v>0</v>
      </c>
      <c r="X29" s="3">
        <f>IF(R29="S",H29*W29,0)</f>
        <v>0</v>
      </c>
      <c r="Z29" s="2"/>
      <c r="AB29" s="2"/>
      <c r="AC29" s="2"/>
      <c r="AM29" s="1"/>
      <c r="AN29" s="2"/>
      <c r="AO29" s="1"/>
      <c r="AP29" s="2"/>
      <c r="AT29" s="2"/>
      <c r="AV29" s="2"/>
      <c r="AW29" s="2"/>
      <c r="BC29" s="2"/>
      <c r="BD29" s="2"/>
    </row>
    <row r="30" spans="1:56" ht="12.75">
      <c r="A30" s="3">
        <v>2015</v>
      </c>
      <c r="B30" s="3">
        <v>3471</v>
      </c>
      <c r="C30" s="1" t="s">
        <v>302</v>
      </c>
      <c r="D30" s="2">
        <v>42108</v>
      </c>
      <c r="E30" s="1" t="s">
        <v>690</v>
      </c>
      <c r="F30" s="2">
        <v>42114</v>
      </c>
      <c r="G30" s="67">
        <v>158.94</v>
      </c>
      <c r="H30" s="67">
        <v>130.28</v>
      </c>
      <c r="I30" s="67">
        <v>0</v>
      </c>
      <c r="J30" s="93">
        <v>42160</v>
      </c>
      <c r="K30" s="3">
        <v>30</v>
      </c>
      <c r="L30" s="2">
        <v>42005</v>
      </c>
      <c r="M30" s="2">
        <v>42369</v>
      </c>
      <c r="N30" s="3">
        <v>0</v>
      </c>
      <c r="O30" s="3">
        <v>1316</v>
      </c>
      <c r="P30" s="3">
        <v>28.66</v>
      </c>
      <c r="Q30" s="92">
        <f>IF(J30-F30&gt;0,IF(R30="S",J30-F30,0),0)</f>
        <v>46</v>
      </c>
      <c r="R30" s="67" t="str">
        <f>IF(G30-H30-I30-P30&gt;0,"N","S")</f>
        <v>S</v>
      </c>
      <c r="S30" s="3">
        <f>IF(G30-H30-I30-P30&gt;0,G30-H30-I30-P30,0)</f>
        <v>0</v>
      </c>
      <c r="T30" s="67">
        <f>IF(J30-D30&gt;0,IF(R30="S",J30-D30,0),0)</f>
        <v>52</v>
      </c>
      <c r="U30" s="67">
        <f>IF(R30="S",H30*Q30,0)</f>
        <v>5992.88</v>
      </c>
      <c r="V30" s="3">
        <f>IF(R30="S",H30*T30,0)</f>
        <v>6774.56</v>
      </c>
      <c r="W30" s="3">
        <f>IF(R30="S",J30-F30-K30,0)</f>
        <v>16</v>
      </c>
      <c r="X30" s="3">
        <f>IF(R30="S",H30*W30,0)</f>
        <v>2084.48</v>
      </c>
      <c r="Z30" s="2"/>
      <c r="AB30" s="2"/>
      <c r="AC30" s="2"/>
      <c r="AM30" s="1"/>
      <c r="AN30" s="2"/>
      <c r="AO30" s="1"/>
      <c r="AP30" s="2"/>
      <c r="AT30" s="2"/>
      <c r="AV30" s="2"/>
      <c r="AW30" s="2"/>
      <c r="BC30" s="2"/>
      <c r="BD30" s="2"/>
    </row>
    <row r="31" spans="1:56" ht="12.75">
      <c r="A31" s="3">
        <v>2015</v>
      </c>
      <c r="B31" s="3">
        <v>3472</v>
      </c>
      <c r="C31" s="1" t="s">
        <v>302</v>
      </c>
      <c r="D31" s="2">
        <v>42108</v>
      </c>
      <c r="E31" s="1" t="s">
        <v>691</v>
      </c>
      <c r="F31" s="2">
        <v>42175</v>
      </c>
      <c r="G31" s="67">
        <v>91.79</v>
      </c>
      <c r="H31" s="67">
        <v>75.24</v>
      </c>
      <c r="I31" s="67">
        <v>0</v>
      </c>
      <c r="J31" s="93">
        <v>42160</v>
      </c>
      <c r="K31" s="3">
        <v>30</v>
      </c>
      <c r="L31" s="2">
        <v>42005</v>
      </c>
      <c r="M31" s="2">
        <v>42369</v>
      </c>
      <c r="N31" s="3">
        <v>0</v>
      </c>
      <c r="O31" s="3">
        <v>1316</v>
      </c>
      <c r="P31" s="3">
        <v>16.55</v>
      </c>
      <c r="Q31" s="92">
        <f>IF(J31-F31&gt;0,IF(R31="S",J31-F31,0),0)</f>
        <v>0</v>
      </c>
      <c r="R31" s="67" t="str">
        <f>IF(G31-H31-I31-P31&gt;0,"N","S")</f>
        <v>N</v>
      </c>
      <c r="S31" s="3">
        <f>IF(G31-H31-I31-P31&gt;0,G31-H31-I31-P31,0)</f>
        <v>1.06581410364015E-14</v>
      </c>
      <c r="T31" s="67">
        <f>IF(J31-D31&gt;0,IF(R31="S",J31-D31,0),0)</f>
        <v>0</v>
      </c>
      <c r="U31" s="67">
        <f>IF(R31="S",H31*Q31,0)</f>
        <v>0</v>
      </c>
      <c r="V31" s="3">
        <f>IF(R31="S",H31*T31,0)</f>
        <v>0</v>
      </c>
      <c r="W31" s="3">
        <f>IF(R31="S",J31-F31-K31,0)</f>
        <v>0</v>
      </c>
      <c r="X31" s="3">
        <f>IF(R31="S",H31*W31,0)</f>
        <v>0</v>
      </c>
      <c r="Z31" s="2"/>
      <c r="AB31" s="2"/>
      <c r="AC31" s="2"/>
      <c r="AM31" s="1"/>
      <c r="AN31" s="2"/>
      <c r="AO31" s="1"/>
      <c r="AP31" s="2"/>
      <c r="AT31" s="2"/>
      <c r="AV31" s="2"/>
      <c r="AW31" s="2"/>
      <c r="BC31" s="2"/>
      <c r="BD31" s="2"/>
    </row>
    <row r="32" spans="1:56" ht="12.75">
      <c r="A32" s="3">
        <v>2015</v>
      </c>
      <c r="B32" s="3">
        <v>3473</v>
      </c>
      <c r="C32" s="1" t="s">
        <v>302</v>
      </c>
      <c r="D32" s="2">
        <v>42108</v>
      </c>
      <c r="E32" s="1" t="s">
        <v>692</v>
      </c>
      <c r="F32" s="2">
        <v>42114</v>
      </c>
      <c r="G32" s="67">
        <v>279.43</v>
      </c>
      <c r="H32" s="67">
        <v>229.04</v>
      </c>
      <c r="I32" s="67">
        <v>0</v>
      </c>
      <c r="J32" s="93">
        <v>42160</v>
      </c>
      <c r="K32" s="3">
        <v>30</v>
      </c>
      <c r="L32" s="2">
        <v>42005</v>
      </c>
      <c r="M32" s="2">
        <v>42369</v>
      </c>
      <c r="N32" s="3">
        <v>0</v>
      </c>
      <c r="O32" s="3">
        <v>1316</v>
      </c>
      <c r="P32" s="3">
        <v>50.39</v>
      </c>
      <c r="Q32" s="92">
        <f>IF(J32-F32&gt;0,IF(R32="S",J32-F32,0),0)</f>
        <v>0</v>
      </c>
      <c r="R32" s="67" t="str">
        <f>IF(G32-H32-I32-P32&gt;0,"N","S")</f>
        <v>N</v>
      </c>
      <c r="S32" s="3">
        <f>IF(G32-H32-I32-P32&gt;0,G32-H32-I32-P32,0)</f>
        <v>1.4210854715202E-14</v>
      </c>
      <c r="T32" s="67">
        <f>IF(J32-D32&gt;0,IF(R32="S",J32-D32,0),0)</f>
        <v>0</v>
      </c>
      <c r="U32" s="67">
        <f>IF(R32="S",H32*Q32,0)</f>
        <v>0</v>
      </c>
      <c r="V32" s="3">
        <f>IF(R32="S",H32*T32,0)</f>
        <v>0</v>
      </c>
      <c r="W32" s="3">
        <f>IF(R32="S",J32-F32-K32,0)</f>
        <v>0</v>
      </c>
      <c r="X32" s="3">
        <f>IF(R32="S",H32*W32,0)</f>
        <v>0</v>
      </c>
      <c r="Z32" s="2"/>
      <c r="AB32" s="2"/>
      <c r="AC32" s="2"/>
      <c r="AM32" s="1"/>
      <c r="AN32" s="2"/>
      <c r="AO32" s="1"/>
      <c r="AP32" s="2"/>
      <c r="AT32" s="2"/>
      <c r="AV32" s="2"/>
      <c r="AW32" s="2"/>
      <c r="BC32" s="2"/>
      <c r="BD32" s="2"/>
    </row>
    <row r="33" spans="1:56" ht="12.75">
      <c r="A33" s="3">
        <v>2015</v>
      </c>
      <c r="B33" s="3">
        <v>3264</v>
      </c>
      <c r="C33" s="1" t="s">
        <v>221</v>
      </c>
      <c r="D33" s="2">
        <v>42005</v>
      </c>
      <c r="E33" s="1" t="s">
        <v>403</v>
      </c>
      <c r="F33" s="2">
        <v>42025</v>
      </c>
      <c r="G33" s="67">
        <v>2008.52</v>
      </c>
      <c r="H33" s="67">
        <v>1646.33</v>
      </c>
      <c r="I33" s="67">
        <v>0</v>
      </c>
      <c r="J33" s="93">
        <v>42153</v>
      </c>
      <c r="K33" s="3">
        <v>30</v>
      </c>
      <c r="L33" s="2">
        <v>42005</v>
      </c>
      <c r="M33" s="2">
        <v>42369</v>
      </c>
      <c r="N33" s="3">
        <v>0</v>
      </c>
      <c r="O33" s="3">
        <v>1316</v>
      </c>
      <c r="P33" s="3">
        <v>362.19</v>
      </c>
      <c r="Q33" s="92">
        <f>IF(J33-F33&gt;0,IF(R33="S",J33-F33,0),0)</f>
        <v>0</v>
      </c>
      <c r="R33" s="67" t="str">
        <f>IF(G33-H33-I33-P33&gt;0,"N","S")</f>
        <v>N</v>
      </c>
      <c r="S33" s="3">
        <f>IF(G33-H33-I33-P33&gt;0,G33-H33-I33-P33,0)</f>
        <v>5.6843418860808E-14</v>
      </c>
      <c r="T33" s="67">
        <f>IF(J33-D33&gt;0,IF(R33="S",J33-D33,0),0)</f>
        <v>0</v>
      </c>
      <c r="U33" s="67">
        <f>IF(R33="S",H33*Q33,0)</f>
        <v>0</v>
      </c>
      <c r="V33" s="3">
        <f>IF(R33="S",H33*T33,0)</f>
        <v>0</v>
      </c>
      <c r="W33" s="3">
        <f>IF(R33="S",J33-F33-K33,0)</f>
        <v>0</v>
      </c>
      <c r="X33" s="3">
        <f>IF(R33="S",H33*W33,0)</f>
        <v>0</v>
      </c>
      <c r="Z33" s="2"/>
      <c r="AB33" s="2"/>
      <c r="AC33" s="2"/>
      <c r="AM33" s="1"/>
      <c r="AN33" s="2"/>
      <c r="AO33" s="1"/>
      <c r="AP33" s="2"/>
      <c r="AT33" s="2"/>
      <c r="AV33" s="2"/>
      <c r="AW33" s="2"/>
      <c r="BC33" s="2"/>
      <c r="BD33" s="2"/>
    </row>
    <row r="34" spans="1:56" ht="12.75">
      <c r="A34" s="3">
        <v>2015</v>
      </c>
      <c r="B34" s="3">
        <v>3265</v>
      </c>
      <c r="C34" s="1" t="s">
        <v>221</v>
      </c>
      <c r="D34" s="2">
        <v>42005</v>
      </c>
      <c r="E34" s="1" t="s">
        <v>2</v>
      </c>
      <c r="F34" s="2">
        <v>42025</v>
      </c>
      <c r="G34" s="67">
        <v>3049.8</v>
      </c>
      <c r="H34" s="67">
        <v>2499.83</v>
      </c>
      <c r="I34" s="67">
        <v>0</v>
      </c>
      <c r="J34" s="93">
        <v>42153</v>
      </c>
      <c r="K34" s="3">
        <v>30</v>
      </c>
      <c r="L34" s="2">
        <v>42005</v>
      </c>
      <c r="M34" s="2">
        <v>42369</v>
      </c>
      <c r="N34" s="3">
        <v>0</v>
      </c>
      <c r="O34" s="3">
        <v>1316</v>
      </c>
      <c r="P34" s="3">
        <v>549.97</v>
      </c>
      <c r="Q34" s="92">
        <f>IF(J34-F34&gt;0,IF(R34="S",J34-F34,0),0)</f>
        <v>0</v>
      </c>
      <c r="R34" s="67" t="str">
        <f>IF(G34-H34-I34-P34&gt;0,"N","S")</f>
        <v>N</v>
      </c>
      <c r="S34" s="3">
        <f>IF(G34-H34-I34-P34&gt;0,G34-H34-I34-P34,0)</f>
        <v>2.27373675443232E-13</v>
      </c>
      <c r="T34" s="67">
        <f>IF(J34-D34&gt;0,IF(R34="S",J34-D34,0),0)</f>
        <v>0</v>
      </c>
      <c r="U34" s="67">
        <f>IF(R34="S",H34*Q34,0)</f>
        <v>0</v>
      </c>
      <c r="V34" s="3">
        <f>IF(R34="S",H34*T34,0)</f>
        <v>0</v>
      </c>
      <c r="W34" s="3">
        <f>IF(R34="S",J34-F34-K34,0)</f>
        <v>0</v>
      </c>
      <c r="X34" s="3">
        <f>IF(R34="S",H34*W34,0)</f>
        <v>0</v>
      </c>
      <c r="Z34" s="2"/>
      <c r="AB34" s="2"/>
      <c r="AC34" s="2"/>
      <c r="AM34" s="1"/>
      <c r="AN34" s="2"/>
      <c r="AO34" s="1"/>
      <c r="AP34" s="2"/>
      <c r="AT34" s="2"/>
      <c r="AV34" s="2"/>
      <c r="AW34" s="2"/>
      <c r="BC34" s="2"/>
      <c r="BD34" s="2"/>
    </row>
    <row r="35" spans="1:56" ht="12.75">
      <c r="A35" s="3">
        <v>2015</v>
      </c>
      <c r="B35" s="3">
        <v>1981</v>
      </c>
      <c r="C35" s="1" t="s">
        <v>218</v>
      </c>
      <c r="D35" s="2">
        <v>42058</v>
      </c>
      <c r="E35" s="1" t="s">
        <v>120</v>
      </c>
      <c r="F35" s="2">
        <v>42080</v>
      </c>
      <c r="G35" s="67">
        <v>651.48</v>
      </c>
      <c r="H35" s="67">
        <v>534</v>
      </c>
      <c r="I35" s="67">
        <v>0</v>
      </c>
      <c r="J35" s="93">
        <v>42151</v>
      </c>
      <c r="K35" s="3">
        <v>30</v>
      </c>
      <c r="L35" s="2">
        <v>42005</v>
      </c>
      <c r="M35" s="2">
        <v>42369</v>
      </c>
      <c r="N35" s="3">
        <v>0</v>
      </c>
      <c r="O35" s="3">
        <v>1332</v>
      </c>
      <c r="P35" s="3">
        <v>117.48</v>
      </c>
      <c r="Q35" s="92">
        <f>IF(J35-F35&gt;0,IF(R35="S",J35-F35,0),0)</f>
        <v>0</v>
      </c>
      <c r="R35" s="67" t="str">
        <f>IF(G35-H35-I35-P35&gt;0,"N","S")</f>
        <v>N</v>
      </c>
      <c r="S35" s="3">
        <f>IF(G35-H35-I35-P35&gt;0,G35-H35-I35-P35,0)</f>
        <v>1.4210854715202E-14</v>
      </c>
      <c r="T35" s="67">
        <f>IF(J35-D35&gt;0,IF(R35="S",J35-D35,0),0)</f>
        <v>0</v>
      </c>
      <c r="U35" s="67">
        <f>IF(R35="S",H35*Q35,0)</f>
        <v>0</v>
      </c>
      <c r="V35" s="3">
        <f>IF(R35="S",H35*T35,0)</f>
        <v>0</v>
      </c>
      <c r="W35" s="3">
        <f>IF(R35="S",J35-F35-K35,0)</f>
        <v>0</v>
      </c>
      <c r="X35" s="3">
        <f>IF(R35="S",H35*W35,0)</f>
        <v>0</v>
      </c>
      <c r="Z35" s="2"/>
      <c r="AB35" s="2"/>
      <c r="AC35" s="2"/>
      <c r="AM35" s="1"/>
      <c r="AN35" s="2"/>
      <c r="AO35" s="1"/>
      <c r="AP35" s="2"/>
      <c r="AT35" s="2"/>
      <c r="AV35" s="2"/>
      <c r="AW35" s="2"/>
      <c r="BC35" s="2"/>
      <c r="BD35" s="2"/>
    </row>
    <row r="36" spans="1:56" ht="12.75">
      <c r="A36" s="3">
        <v>2015</v>
      </c>
      <c r="B36" s="3">
        <v>2768</v>
      </c>
      <c r="C36" s="1" t="s">
        <v>295</v>
      </c>
      <c r="D36" s="2">
        <v>42074</v>
      </c>
      <c r="E36" s="1" t="s">
        <v>138</v>
      </c>
      <c r="F36" s="2">
        <v>42111</v>
      </c>
      <c r="G36" s="67">
        <v>3283.83</v>
      </c>
      <c r="H36" s="67">
        <v>2691.66</v>
      </c>
      <c r="I36" s="67">
        <v>0</v>
      </c>
      <c r="J36" s="93">
        <v>42151</v>
      </c>
      <c r="K36" s="3">
        <v>30</v>
      </c>
      <c r="L36" s="2">
        <v>42005</v>
      </c>
      <c r="M36" s="2">
        <v>42369</v>
      </c>
      <c r="N36" s="3">
        <v>0</v>
      </c>
      <c r="O36" s="3">
        <v>1306</v>
      </c>
      <c r="P36" s="3">
        <v>592.17</v>
      </c>
      <c r="Q36" s="92">
        <f>IF(J36-F36&gt;0,IF(R36="S",J36-F36,0),0)</f>
        <v>0</v>
      </c>
      <c r="R36" s="67" t="str">
        <f>IF(G36-H36-I36-P36&gt;0,"N","S")</f>
        <v>N</v>
      </c>
      <c r="S36" s="3">
        <f>IF(G36-H36-I36-P36&gt;0,G36-H36-I36-P36,0)</f>
        <v>1.13686837721616E-13</v>
      </c>
      <c r="T36" s="67">
        <f>IF(J36-D36&gt;0,IF(R36="S",J36-D36,0),0)</f>
        <v>0</v>
      </c>
      <c r="U36" s="67">
        <f>IF(R36="S",H36*Q36,0)</f>
        <v>0</v>
      </c>
      <c r="V36" s="3">
        <f>IF(R36="S",H36*T36,0)</f>
        <v>0</v>
      </c>
      <c r="W36" s="3">
        <f>IF(R36="S",J36-F36-K36,0)</f>
        <v>0</v>
      </c>
      <c r="X36" s="3">
        <f>IF(R36="S",H36*W36,0)</f>
        <v>0</v>
      </c>
      <c r="Z36" s="2"/>
      <c r="AB36" s="2"/>
      <c r="AC36" s="2"/>
      <c r="AM36" s="1"/>
      <c r="AN36" s="2"/>
      <c r="AO36" s="1"/>
      <c r="AP36" s="2"/>
      <c r="AT36" s="2"/>
      <c r="AV36" s="2"/>
      <c r="AW36" s="2"/>
      <c r="BC36" s="2"/>
      <c r="BD36" s="2"/>
    </row>
    <row r="37" spans="1:56" ht="12.75">
      <c r="A37" s="3">
        <v>2015</v>
      </c>
      <c r="B37" s="3">
        <v>2771</v>
      </c>
      <c r="C37" s="1" t="s">
        <v>235</v>
      </c>
      <c r="D37" s="2">
        <v>42082</v>
      </c>
      <c r="E37" s="1" t="s">
        <v>581</v>
      </c>
      <c r="F37" s="2">
        <v>42102</v>
      </c>
      <c r="G37" s="67">
        <v>472.62</v>
      </c>
      <c r="H37" s="67">
        <v>387.39</v>
      </c>
      <c r="I37" s="67">
        <v>0</v>
      </c>
      <c r="J37" s="93">
        <v>42151</v>
      </c>
      <c r="K37" s="3">
        <v>30</v>
      </c>
      <c r="L37" s="2">
        <v>42005</v>
      </c>
      <c r="M37" s="2">
        <v>42369</v>
      </c>
      <c r="N37" s="3">
        <v>0</v>
      </c>
      <c r="O37" s="3">
        <v>1316</v>
      </c>
      <c r="P37" s="3">
        <v>85.23</v>
      </c>
      <c r="Q37" s="92">
        <f>IF(J37-F37&gt;0,IF(R37="S",J37-F37,0),0)</f>
        <v>0</v>
      </c>
      <c r="R37" s="67" t="str">
        <f>IF(G37-H37-I37-P37&gt;0,"N","S")</f>
        <v>N</v>
      </c>
      <c r="S37" s="3">
        <f>IF(G37-H37-I37-P37&gt;0,G37-H37-I37-P37,0)</f>
        <v>1.4210854715202E-14</v>
      </c>
      <c r="T37" s="67">
        <f>IF(J37-D37&gt;0,IF(R37="S",J37-D37,0),0)</f>
        <v>0</v>
      </c>
      <c r="U37" s="67">
        <f>IF(R37="S",H37*Q37,0)</f>
        <v>0</v>
      </c>
      <c r="V37" s="3">
        <f>IF(R37="S",H37*T37,0)</f>
        <v>0</v>
      </c>
      <c r="W37" s="3">
        <f>IF(R37="S",J37-F37-K37,0)</f>
        <v>0</v>
      </c>
      <c r="X37" s="3">
        <f>IF(R37="S",H37*W37,0)</f>
        <v>0</v>
      </c>
      <c r="Z37" s="2"/>
      <c r="AB37" s="2"/>
      <c r="AC37" s="2"/>
      <c r="AM37" s="1"/>
      <c r="AN37" s="2"/>
      <c r="AO37" s="1"/>
      <c r="AP37" s="2"/>
      <c r="AT37" s="2"/>
      <c r="AV37" s="2"/>
      <c r="AW37" s="2"/>
      <c r="BC37" s="2"/>
      <c r="BD37" s="2"/>
    </row>
    <row r="38" spans="1:56" ht="12.75">
      <c r="A38" s="3">
        <v>2015</v>
      </c>
      <c r="B38" s="3">
        <v>2957</v>
      </c>
      <c r="C38" s="1" t="s">
        <v>304</v>
      </c>
      <c r="D38" s="2">
        <v>42104</v>
      </c>
      <c r="E38" s="1" t="s">
        <v>598</v>
      </c>
      <c r="F38" s="2">
        <v>42110</v>
      </c>
      <c r="G38" s="67">
        <v>11</v>
      </c>
      <c r="H38" s="67">
        <v>9.02</v>
      </c>
      <c r="I38" s="67">
        <v>0</v>
      </c>
      <c r="J38" s="93">
        <v>42151</v>
      </c>
      <c r="K38" s="3">
        <v>30</v>
      </c>
      <c r="L38" s="2">
        <v>42005</v>
      </c>
      <c r="M38" s="2">
        <v>42369</v>
      </c>
      <c r="N38" s="3">
        <v>0</v>
      </c>
      <c r="O38" s="3">
        <v>1316</v>
      </c>
      <c r="P38" s="3">
        <v>1.98</v>
      </c>
      <c r="Q38" s="92">
        <f>IF(J38-F38&gt;0,IF(R38="S",J38-F38,0),0)</f>
        <v>0</v>
      </c>
      <c r="R38" s="67" t="str">
        <f>IF(G38-H38-I38-P38&gt;0,"N","S")</f>
        <v>N</v>
      </c>
      <c r="S38" s="3">
        <f>IF(G38-H38-I38-P38&gt;0,G38-H38-I38-P38,0)</f>
        <v>4.44089209850063E-16</v>
      </c>
      <c r="T38" s="67">
        <f>IF(J38-D38&gt;0,IF(R38="S",J38-D38,0),0)</f>
        <v>0</v>
      </c>
      <c r="U38" s="67">
        <f>IF(R38="S",H38*Q38,0)</f>
        <v>0</v>
      </c>
      <c r="V38" s="3">
        <f>IF(R38="S",H38*T38,0)</f>
        <v>0</v>
      </c>
      <c r="W38" s="3">
        <f>IF(R38="S",J38-F38-K38,0)</f>
        <v>0</v>
      </c>
      <c r="X38" s="3">
        <f>IF(R38="S",H38*W38,0)</f>
        <v>0</v>
      </c>
      <c r="Z38" s="2"/>
      <c r="AB38" s="2"/>
      <c r="AC38" s="2"/>
      <c r="AM38" s="1"/>
      <c r="AN38" s="2"/>
      <c r="AO38" s="1"/>
      <c r="AP38" s="2"/>
      <c r="AT38" s="2"/>
      <c r="AV38" s="2"/>
      <c r="AW38" s="2"/>
      <c r="BC38" s="2"/>
      <c r="BD38" s="2"/>
    </row>
    <row r="39" spans="1:56" ht="12.75">
      <c r="A39" s="3">
        <v>2015</v>
      </c>
      <c r="B39" s="3">
        <v>2958</v>
      </c>
      <c r="C39" s="1" t="s">
        <v>304</v>
      </c>
      <c r="D39" s="2">
        <v>42104</v>
      </c>
      <c r="E39" s="1" t="s">
        <v>599</v>
      </c>
      <c r="F39" s="2">
        <v>42110</v>
      </c>
      <c r="G39" s="67">
        <v>25.02</v>
      </c>
      <c r="H39" s="67">
        <v>20.51</v>
      </c>
      <c r="I39" s="67">
        <v>0</v>
      </c>
      <c r="J39" s="93">
        <v>42151</v>
      </c>
      <c r="K39" s="3">
        <v>30</v>
      </c>
      <c r="L39" s="2">
        <v>42005</v>
      </c>
      <c r="M39" s="2">
        <v>42369</v>
      </c>
      <c r="N39" s="3">
        <v>0</v>
      </c>
      <c r="O39" s="3">
        <v>1316</v>
      </c>
      <c r="P39" s="3">
        <v>4.51</v>
      </c>
      <c r="Q39" s="92">
        <f>IF(J39-F39&gt;0,IF(R39="S",J39-F39,0),0)</f>
        <v>41</v>
      </c>
      <c r="R39" s="67" t="str">
        <f>IF(G39-H39-I39-P39&gt;0,"N","S")</f>
        <v>S</v>
      </c>
      <c r="S39" s="3">
        <f>IF(G39-H39-I39-P39&gt;0,G39-H39-I39-P39,0)</f>
        <v>0</v>
      </c>
      <c r="T39" s="67">
        <f>IF(J39-D39&gt;0,IF(R39="S",J39-D39,0),0)</f>
        <v>47</v>
      </c>
      <c r="U39" s="67">
        <f>IF(R39="S",H39*Q39,0)</f>
        <v>840.91</v>
      </c>
      <c r="V39" s="3">
        <f>IF(R39="S",H39*T39,0)</f>
        <v>963.97</v>
      </c>
      <c r="W39" s="3">
        <f>IF(R39="S",J39-F39-K39,0)</f>
        <v>11</v>
      </c>
      <c r="X39" s="3">
        <f>IF(R39="S",H39*W39,0)</f>
        <v>225.61</v>
      </c>
      <c r="AB39" s="2"/>
      <c r="AC39" s="2"/>
      <c r="AM39" s="1"/>
      <c r="AN39" s="2"/>
      <c r="AO39" s="1"/>
      <c r="AP39" s="2"/>
      <c r="AT39" s="2"/>
      <c r="AV39" s="2"/>
      <c r="AW39" s="2"/>
      <c r="BC39" s="2"/>
      <c r="BD39" s="2"/>
    </row>
    <row r="40" spans="1:56" ht="12.75">
      <c r="A40" s="3">
        <v>2015</v>
      </c>
      <c r="B40" s="3">
        <v>2959</v>
      </c>
      <c r="C40" s="1" t="s">
        <v>304</v>
      </c>
      <c r="D40" s="2">
        <v>42104</v>
      </c>
      <c r="E40" s="1" t="s">
        <v>600</v>
      </c>
      <c r="F40" s="2">
        <v>42110</v>
      </c>
      <c r="G40" s="67">
        <v>45.47</v>
      </c>
      <c r="H40" s="67">
        <v>37.27</v>
      </c>
      <c r="I40" s="67">
        <v>0</v>
      </c>
      <c r="J40" s="93">
        <v>42151</v>
      </c>
      <c r="K40" s="3">
        <v>30</v>
      </c>
      <c r="L40" s="2">
        <v>42005</v>
      </c>
      <c r="M40" s="2">
        <v>42369</v>
      </c>
      <c r="N40" s="3">
        <v>0</v>
      </c>
      <c r="O40" s="3">
        <v>1316</v>
      </c>
      <c r="P40" s="3">
        <v>8.2</v>
      </c>
      <c r="Q40" s="92">
        <f>IF(J40-F40&gt;0,IF(R40="S",J40-F40,0),0)</f>
        <v>41</v>
      </c>
      <c r="R40" s="67" t="str">
        <f>IF(G40-H40-I40-P40&gt;0,"N","S")</f>
        <v>S</v>
      </c>
      <c r="S40" s="3">
        <f>IF(G40-H40-I40-P40&gt;0,G40-H40-I40-P40,0)</f>
        <v>0</v>
      </c>
      <c r="T40" s="67">
        <f>IF(J40-D40&gt;0,IF(R40="S",J40-D40,0),0)</f>
        <v>47</v>
      </c>
      <c r="U40" s="67">
        <f>IF(R40="S",H40*Q40,0)</f>
        <v>1528.07</v>
      </c>
      <c r="V40" s="3">
        <f>IF(R40="S",H40*T40,0)</f>
        <v>1751.69</v>
      </c>
      <c r="W40" s="3">
        <f>IF(R40="S",J40-F40-K40,0)</f>
        <v>11</v>
      </c>
      <c r="X40" s="3">
        <f>IF(R40="S",H40*W40,0)</f>
        <v>409.97</v>
      </c>
      <c r="Z40" s="2"/>
      <c r="AB40" s="2"/>
      <c r="AC40" s="2"/>
      <c r="AM40" s="1"/>
      <c r="AN40" s="2"/>
      <c r="AO40" s="1"/>
      <c r="AP40" s="2"/>
      <c r="AT40" s="2"/>
      <c r="AV40" s="2"/>
      <c r="AW40" s="2"/>
      <c r="BC40" s="2"/>
      <c r="BD40" s="2"/>
    </row>
    <row r="41" spans="1:56" ht="12.75">
      <c r="A41" s="3">
        <v>2015</v>
      </c>
      <c r="B41" s="3">
        <v>2960</v>
      </c>
      <c r="C41" s="1" t="s">
        <v>304</v>
      </c>
      <c r="D41" s="2">
        <v>42104</v>
      </c>
      <c r="E41" s="1" t="s">
        <v>601</v>
      </c>
      <c r="F41" s="2">
        <v>42110</v>
      </c>
      <c r="G41" s="67">
        <v>66.34</v>
      </c>
      <c r="H41" s="67">
        <v>54.38</v>
      </c>
      <c r="I41" s="67">
        <v>0</v>
      </c>
      <c r="J41" s="93">
        <v>42151</v>
      </c>
      <c r="K41" s="3">
        <v>30</v>
      </c>
      <c r="L41" s="2">
        <v>42005</v>
      </c>
      <c r="M41" s="2">
        <v>42369</v>
      </c>
      <c r="N41" s="3">
        <v>0</v>
      </c>
      <c r="O41" s="3">
        <v>1316</v>
      </c>
      <c r="P41" s="3">
        <v>11.96</v>
      </c>
      <c r="Q41" s="92">
        <f>IF(J41-F41&gt;0,IF(R41="S",J41-F41,0),0)</f>
        <v>41</v>
      </c>
      <c r="R41" s="67" t="str">
        <f>IF(G41-H41-I41-P41&gt;0,"N","S")</f>
        <v>S</v>
      </c>
      <c r="S41" s="3">
        <f>IF(G41-H41-I41-P41&gt;0,G41-H41-I41-P41,0)</f>
        <v>0</v>
      </c>
      <c r="T41" s="67">
        <f>IF(J41-D41&gt;0,IF(R41="S",J41-D41,0),0)</f>
        <v>47</v>
      </c>
      <c r="U41" s="67">
        <f>IF(R41="S",H41*Q41,0)</f>
        <v>2229.58</v>
      </c>
      <c r="V41" s="3">
        <f>IF(R41="S",H41*T41,0)</f>
        <v>2555.86</v>
      </c>
      <c r="W41" s="3">
        <f>IF(R41="S",J41-F41-K41,0)</f>
        <v>11</v>
      </c>
      <c r="X41" s="3">
        <f>IF(R41="S",H41*W41,0)</f>
        <v>598.18</v>
      </c>
      <c r="Z41" s="2"/>
      <c r="AB41" s="2"/>
      <c r="AC41" s="2"/>
      <c r="AM41" s="1"/>
      <c r="AN41" s="2"/>
      <c r="AO41" s="1"/>
      <c r="AP41" s="2"/>
      <c r="AT41" s="2"/>
      <c r="AV41" s="2"/>
      <c r="AW41" s="2"/>
      <c r="BC41" s="2"/>
      <c r="BD41" s="2"/>
    </row>
    <row r="42" spans="1:56" ht="12.75">
      <c r="A42" s="3">
        <v>2015</v>
      </c>
      <c r="B42" s="3">
        <v>2961</v>
      </c>
      <c r="C42" s="1" t="s">
        <v>304</v>
      </c>
      <c r="D42" s="2">
        <v>42104</v>
      </c>
      <c r="E42" s="1" t="s">
        <v>602</v>
      </c>
      <c r="F42" s="2">
        <v>42110</v>
      </c>
      <c r="G42" s="67">
        <v>6.09</v>
      </c>
      <c r="H42" s="67">
        <v>4.99</v>
      </c>
      <c r="I42" s="67">
        <v>0</v>
      </c>
      <c r="J42" s="93">
        <v>42151</v>
      </c>
      <c r="K42" s="3">
        <v>30</v>
      </c>
      <c r="L42" s="2">
        <v>42005</v>
      </c>
      <c r="M42" s="2">
        <v>42369</v>
      </c>
      <c r="N42" s="3">
        <v>0</v>
      </c>
      <c r="O42" s="3">
        <v>1316</v>
      </c>
      <c r="P42" s="3">
        <v>1.1</v>
      </c>
      <c r="Q42" s="92">
        <f>IF(J42-F42&gt;0,IF(R42="S",J42-F42,0),0)</f>
        <v>41</v>
      </c>
      <c r="R42" s="67" t="str">
        <f>IF(G42-H42-I42-P42&gt;0,"N","S")</f>
        <v>S</v>
      </c>
      <c r="S42" s="3">
        <f>IF(G42-H42-I42-P42&gt;0,G42-H42-I42-P42,0)</f>
        <v>0</v>
      </c>
      <c r="T42" s="67">
        <f>IF(J42-D42&gt;0,IF(R42="S",J42-D42,0),0)</f>
        <v>47</v>
      </c>
      <c r="U42" s="67">
        <f>IF(R42="S",H42*Q42,0)</f>
        <v>204.59</v>
      </c>
      <c r="V42" s="3">
        <f>IF(R42="S",H42*T42,0)</f>
        <v>234.53</v>
      </c>
      <c r="W42" s="3">
        <f>IF(R42="S",J42-F42-K42,0)</f>
        <v>11</v>
      </c>
      <c r="X42" s="3">
        <f>IF(R42="S",H42*W42,0)</f>
        <v>54.89</v>
      </c>
      <c r="Z42" s="2"/>
      <c r="AB42" s="2"/>
      <c r="AC42" s="2"/>
      <c r="AM42" s="1"/>
      <c r="AN42" s="2"/>
      <c r="AO42" s="1"/>
      <c r="AP42" s="2"/>
      <c r="AT42" s="2"/>
      <c r="AV42" s="2"/>
      <c r="AW42" s="2"/>
      <c r="BC42" s="2"/>
      <c r="BD42" s="2"/>
    </row>
    <row r="43" spans="1:56" ht="12.75">
      <c r="A43" s="3">
        <v>2015</v>
      </c>
      <c r="B43" s="3">
        <v>2962</v>
      </c>
      <c r="C43" s="1" t="s">
        <v>304</v>
      </c>
      <c r="D43" s="2">
        <v>42104</v>
      </c>
      <c r="E43" s="1" t="s">
        <v>603</v>
      </c>
      <c r="F43" s="2">
        <v>42110</v>
      </c>
      <c r="G43" s="67">
        <v>244.74</v>
      </c>
      <c r="H43" s="67">
        <v>17.24</v>
      </c>
      <c r="I43" s="67">
        <v>0</v>
      </c>
      <c r="J43" s="93">
        <v>42151</v>
      </c>
      <c r="K43" s="3">
        <v>30</v>
      </c>
      <c r="L43" s="2">
        <v>42005</v>
      </c>
      <c r="M43" s="2">
        <v>42369</v>
      </c>
      <c r="N43" s="3">
        <v>0</v>
      </c>
      <c r="O43" s="3">
        <v>1316</v>
      </c>
      <c r="P43" s="3">
        <v>44.13</v>
      </c>
      <c r="Q43" s="92">
        <f>IF(J43-F43&gt;0,IF(R43="S",J43-F43,0),0)</f>
        <v>0</v>
      </c>
      <c r="R43" s="67" t="str">
        <f>IF(G43-H43-I43-P43&gt;0,"N","S")</f>
        <v>N</v>
      </c>
      <c r="S43" s="3">
        <f>IF(G43-H43-I43-P43&gt;0,G43-H43-I43-P43,0)</f>
        <v>183.37</v>
      </c>
      <c r="T43" s="67">
        <f>IF(J43-D43&gt;0,IF(R43="S",J43-D43,0),0)</f>
        <v>0</v>
      </c>
      <c r="U43" s="67">
        <f>IF(R43="S",H43*Q43,0)</f>
        <v>0</v>
      </c>
      <c r="V43" s="3">
        <f>IF(R43="S",H43*T43,0)</f>
        <v>0</v>
      </c>
      <c r="W43" s="3">
        <f>IF(R43="S",J43-F43-K43,0)</f>
        <v>0</v>
      </c>
      <c r="X43" s="3">
        <f>IF(R43="S",H43*W43,0)</f>
        <v>0</v>
      </c>
      <c r="Z43" s="2"/>
      <c r="AB43" s="2"/>
      <c r="AC43" s="2"/>
      <c r="AM43" s="1"/>
      <c r="AN43" s="2"/>
      <c r="AO43" s="1"/>
      <c r="AP43" s="2"/>
      <c r="AT43" s="2"/>
      <c r="AV43" s="2"/>
      <c r="AW43" s="2"/>
      <c r="BC43" s="2"/>
      <c r="BD43" s="2"/>
    </row>
    <row r="44" spans="1:56" ht="12.75">
      <c r="A44" s="3">
        <v>2015</v>
      </c>
      <c r="B44" s="3">
        <v>2963</v>
      </c>
      <c r="C44" s="1" t="s">
        <v>304</v>
      </c>
      <c r="D44" s="2">
        <v>42104</v>
      </c>
      <c r="E44" s="1" t="s">
        <v>604</v>
      </c>
      <c r="F44" s="2">
        <v>42110</v>
      </c>
      <c r="G44" s="67">
        <v>13.57</v>
      </c>
      <c r="H44" s="67">
        <v>11.12</v>
      </c>
      <c r="I44" s="67">
        <v>0</v>
      </c>
      <c r="J44" s="93">
        <v>42151</v>
      </c>
      <c r="K44" s="3">
        <v>30</v>
      </c>
      <c r="L44" s="2">
        <v>42005</v>
      </c>
      <c r="M44" s="2">
        <v>42369</v>
      </c>
      <c r="N44" s="3">
        <v>0</v>
      </c>
      <c r="O44" s="3">
        <v>1316</v>
      </c>
      <c r="P44" s="3">
        <v>2.45</v>
      </c>
      <c r="Q44" s="92">
        <f>IF(J44-F44&gt;0,IF(R44="S",J44-F44,0),0)</f>
        <v>0</v>
      </c>
      <c r="R44" s="67" t="str">
        <f>IF(G44-H44-I44-P44&gt;0,"N","S")</f>
        <v>N</v>
      </c>
      <c r="S44" s="3">
        <f>IF(G44-H44-I44-P44&gt;0,G44-H44-I44-P44,0)</f>
        <v>8.88178419700125E-16</v>
      </c>
      <c r="T44" s="67">
        <f>IF(J44-D44&gt;0,IF(R44="S",J44-D44,0),0)</f>
        <v>0</v>
      </c>
      <c r="U44" s="67">
        <f>IF(R44="S",H44*Q44,0)</f>
        <v>0</v>
      </c>
      <c r="V44" s="3">
        <f>IF(R44="S",H44*T44,0)</f>
        <v>0</v>
      </c>
      <c r="W44" s="3">
        <f>IF(R44="S",J44-F44-K44,0)</f>
        <v>0</v>
      </c>
      <c r="X44" s="3">
        <f>IF(R44="S",H44*W44,0)</f>
        <v>0</v>
      </c>
      <c r="Z44" s="2"/>
      <c r="AB44" s="2"/>
      <c r="AC44" s="2"/>
      <c r="AM44" s="1"/>
      <c r="AN44" s="2"/>
      <c r="AO44" s="1"/>
      <c r="AP44" s="2"/>
      <c r="AT44" s="2"/>
      <c r="AV44" s="2"/>
      <c r="AW44" s="2"/>
      <c r="BC44" s="2"/>
      <c r="BD44" s="2"/>
    </row>
    <row r="45" spans="1:56" ht="12.75">
      <c r="A45" s="3">
        <v>2015</v>
      </c>
      <c r="B45" s="3">
        <v>2964</v>
      </c>
      <c r="C45" s="1" t="s">
        <v>304</v>
      </c>
      <c r="D45" s="2">
        <v>42104</v>
      </c>
      <c r="E45" s="1" t="s">
        <v>605</v>
      </c>
      <c r="F45" s="2">
        <v>42110</v>
      </c>
      <c r="G45" s="67">
        <v>169.45</v>
      </c>
      <c r="H45" s="67">
        <v>138.89</v>
      </c>
      <c r="I45" s="67">
        <v>0</v>
      </c>
      <c r="J45" s="93">
        <v>42151</v>
      </c>
      <c r="K45" s="3">
        <v>30</v>
      </c>
      <c r="L45" s="2">
        <v>42005</v>
      </c>
      <c r="M45" s="2">
        <v>42369</v>
      </c>
      <c r="N45" s="3">
        <v>0</v>
      </c>
      <c r="O45" s="3">
        <v>1316</v>
      </c>
      <c r="P45" s="3">
        <v>30.56</v>
      </c>
      <c r="Q45" s="92">
        <f>IF(J45-F45&gt;0,IF(R45="S",J45-F45,0),0)</f>
        <v>0</v>
      </c>
      <c r="R45" s="67" t="str">
        <f>IF(G45-H45-I45-P45&gt;0,"N","S")</f>
        <v>N</v>
      </c>
      <c r="S45" s="3">
        <f>IF(G45-H45-I45-P45&gt;0,G45-H45-I45-P45,0)</f>
        <v>3.5527136788005E-15</v>
      </c>
      <c r="T45" s="67">
        <f>IF(J45-D45&gt;0,IF(R45="S",J45-D45,0),0)</f>
        <v>0</v>
      </c>
      <c r="U45" s="67">
        <f>IF(R45="S",H45*Q45,0)</f>
        <v>0</v>
      </c>
      <c r="V45" s="3">
        <f>IF(R45="S",H45*T45,0)</f>
        <v>0</v>
      </c>
      <c r="W45" s="3">
        <f>IF(R45="S",J45-F45-K45,0)</f>
        <v>0</v>
      </c>
      <c r="X45" s="3">
        <f>IF(R45="S",H45*W45,0)</f>
        <v>0</v>
      </c>
      <c r="Z45" s="2"/>
      <c r="AB45" s="2"/>
      <c r="AC45" s="2"/>
      <c r="AM45" s="1"/>
      <c r="AN45" s="2"/>
      <c r="AO45" s="1"/>
      <c r="AP45" s="2"/>
      <c r="AT45" s="2"/>
      <c r="AV45" s="2"/>
      <c r="AW45" s="2"/>
      <c r="BC45" s="2"/>
      <c r="BD45" s="2"/>
    </row>
    <row r="46" spans="1:56" ht="12.75">
      <c r="A46" s="3">
        <v>2015</v>
      </c>
      <c r="B46" s="3">
        <v>2965</v>
      </c>
      <c r="C46" s="1" t="s">
        <v>304</v>
      </c>
      <c r="D46" s="2">
        <v>42104</v>
      </c>
      <c r="E46" s="1" t="s">
        <v>606</v>
      </c>
      <c r="F46" s="2">
        <v>42110</v>
      </c>
      <c r="G46" s="67">
        <v>1095.38</v>
      </c>
      <c r="H46" s="67">
        <v>897.85</v>
      </c>
      <c r="I46" s="67">
        <v>0</v>
      </c>
      <c r="J46" s="93">
        <v>42151</v>
      </c>
      <c r="K46" s="3">
        <v>30</v>
      </c>
      <c r="L46" s="2">
        <v>42005</v>
      </c>
      <c r="M46" s="2">
        <v>42369</v>
      </c>
      <c r="N46" s="3">
        <v>0</v>
      </c>
      <c r="O46" s="3">
        <v>1316</v>
      </c>
      <c r="P46" s="3">
        <v>197.53</v>
      </c>
      <c r="Q46" s="92">
        <f>IF(J46-F46&gt;0,IF(R46="S",J46-F46,0),0)</f>
        <v>0</v>
      </c>
      <c r="R46" s="67" t="str">
        <f>IF(G46-H46-I46-P46&gt;0,"N","S")</f>
        <v>N</v>
      </c>
      <c r="S46" s="3">
        <f>IF(G46-H46-I46-P46&gt;0,G46-H46-I46-P46,0)</f>
        <v>8.5265128291212E-14</v>
      </c>
      <c r="T46" s="67">
        <f>IF(J46-D46&gt;0,IF(R46="S",J46-D46,0),0)</f>
        <v>0</v>
      </c>
      <c r="U46" s="67">
        <f>IF(R46="S",H46*Q46,0)</f>
        <v>0</v>
      </c>
      <c r="V46" s="3">
        <f>IF(R46="S",H46*T46,0)</f>
        <v>0</v>
      </c>
      <c r="W46" s="3">
        <f>IF(R46="S",J46-F46-K46,0)</f>
        <v>0</v>
      </c>
      <c r="X46" s="3">
        <f>IF(R46="S",H46*W46,0)</f>
        <v>0</v>
      </c>
      <c r="Z46" s="2"/>
      <c r="AB46" s="2"/>
      <c r="AC46" s="2"/>
      <c r="AM46" s="1"/>
      <c r="AN46" s="2"/>
      <c r="AO46" s="1"/>
      <c r="AP46" s="2"/>
      <c r="AT46" s="2"/>
      <c r="AV46" s="2"/>
      <c r="AW46" s="2"/>
      <c r="BC46" s="2"/>
      <c r="BD46" s="2"/>
    </row>
    <row r="47" spans="1:56" ht="12.75">
      <c r="A47" s="3">
        <v>2015</v>
      </c>
      <c r="B47" s="3">
        <v>2967</v>
      </c>
      <c r="C47" s="1" t="s">
        <v>304</v>
      </c>
      <c r="D47" s="2">
        <v>42104</v>
      </c>
      <c r="E47" s="1" t="s">
        <v>607</v>
      </c>
      <c r="F47" s="2">
        <v>42104</v>
      </c>
      <c r="G47" s="67">
        <v>127.45</v>
      </c>
      <c r="H47" s="67">
        <v>104.47</v>
      </c>
      <c r="I47" s="67">
        <v>0</v>
      </c>
      <c r="J47" s="93">
        <v>42151</v>
      </c>
      <c r="K47" s="3">
        <v>30</v>
      </c>
      <c r="L47" s="2">
        <v>42005</v>
      </c>
      <c r="M47" s="2">
        <v>42369</v>
      </c>
      <c r="N47" s="3">
        <v>0</v>
      </c>
      <c r="O47" s="3">
        <v>1316</v>
      </c>
      <c r="P47" s="3">
        <v>22.98</v>
      </c>
      <c r="Q47" s="92">
        <f>IF(J47-F47&gt;0,IF(R47="S",J47-F47,0),0)</f>
        <v>0</v>
      </c>
      <c r="R47" s="67" t="str">
        <f>IF(G47-H47-I47-P47&gt;0,"N","S")</f>
        <v>N</v>
      </c>
      <c r="S47" s="3">
        <f>IF(G47-H47-I47-P47&gt;0,G47-H47-I47-P47,0)</f>
        <v>3.5527136788005E-15</v>
      </c>
      <c r="T47" s="67">
        <f>IF(J47-D47&gt;0,IF(R47="S",J47-D47,0),0)</f>
        <v>0</v>
      </c>
      <c r="U47" s="67">
        <f>IF(R47="S",H47*Q47,0)</f>
        <v>0</v>
      </c>
      <c r="V47" s="3">
        <f>IF(R47="S",H47*T47,0)</f>
        <v>0</v>
      </c>
      <c r="W47" s="3">
        <f>IF(R47="S",J47-F47-K47,0)</f>
        <v>0</v>
      </c>
      <c r="X47" s="3">
        <f>IF(R47="S",H47*W47,0)</f>
        <v>0</v>
      </c>
      <c r="Z47" s="2"/>
      <c r="AB47" s="2"/>
      <c r="AC47" s="2"/>
      <c r="AM47" s="1"/>
      <c r="AN47" s="2"/>
      <c r="AO47" s="1"/>
      <c r="AP47" s="2"/>
      <c r="AT47" s="2"/>
      <c r="AV47" s="2"/>
      <c r="AW47" s="2"/>
      <c r="BC47" s="2"/>
      <c r="BD47" s="2"/>
    </row>
    <row r="48" spans="1:56" ht="12.75">
      <c r="A48" s="3">
        <v>2015</v>
      </c>
      <c r="B48" s="3">
        <v>2968</v>
      </c>
      <c r="C48" s="1" t="s">
        <v>304</v>
      </c>
      <c r="D48" s="2">
        <v>42104</v>
      </c>
      <c r="E48" s="1" t="s">
        <v>608</v>
      </c>
      <c r="F48" s="2">
        <v>42110</v>
      </c>
      <c r="G48" s="67">
        <v>36.49</v>
      </c>
      <c r="H48" s="67">
        <v>29.91</v>
      </c>
      <c r="I48" s="67">
        <v>0</v>
      </c>
      <c r="J48" s="93">
        <v>42151</v>
      </c>
      <c r="K48" s="3">
        <v>30</v>
      </c>
      <c r="L48" s="2">
        <v>42005</v>
      </c>
      <c r="M48" s="2">
        <v>42369</v>
      </c>
      <c r="N48" s="3">
        <v>0</v>
      </c>
      <c r="O48" s="3">
        <v>1316</v>
      </c>
      <c r="P48" s="3">
        <v>6.58</v>
      </c>
      <c r="Q48" s="92">
        <f>IF(J48-F48&gt;0,IF(R48="S",J48-F48,0),0)</f>
        <v>0</v>
      </c>
      <c r="R48" s="67" t="str">
        <f>IF(G48-H48-I48-P48&gt;0,"N","S")</f>
        <v>N</v>
      </c>
      <c r="S48" s="3">
        <f>IF(G48-H48-I48-P48&gt;0,G48-H48-I48-P48,0)</f>
        <v>1.77635683940025E-15</v>
      </c>
      <c r="T48" s="67">
        <f>IF(J48-D48&gt;0,IF(R48="S",J48-D48,0),0)</f>
        <v>0</v>
      </c>
      <c r="U48" s="67">
        <f>IF(R48="S",H48*Q48,0)</f>
        <v>0</v>
      </c>
      <c r="V48" s="3">
        <f>IF(R48="S",H48*T48,0)</f>
        <v>0</v>
      </c>
      <c r="W48" s="3">
        <f>IF(R48="S",J48-F48-K48,0)</f>
        <v>0</v>
      </c>
      <c r="X48" s="3">
        <f>IF(R48="S",H48*W48,0)</f>
        <v>0</v>
      </c>
      <c r="Z48" s="2"/>
      <c r="AB48" s="2"/>
      <c r="AC48" s="2"/>
      <c r="AM48" s="1"/>
      <c r="AN48" s="2"/>
      <c r="AO48" s="1"/>
      <c r="AP48" s="2"/>
      <c r="AT48" s="2"/>
      <c r="AV48" s="2"/>
      <c r="AW48" s="2"/>
      <c r="BC48" s="2"/>
      <c r="BD48" s="2"/>
    </row>
    <row r="49" spans="1:56" ht="12.75">
      <c r="A49" s="3">
        <v>2015</v>
      </c>
      <c r="B49" s="3">
        <v>2969</v>
      </c>
      <c r="C49" s="1" t="s">
        <v>304</v>
      </c>
      <c r="D49" s="2">
        <v>42104</v>
      </c>
      <c r="E49" s="1" t="s">
        <v>609</v>
      </c>
      <c r="F49" s="2">
        <v>42110</v>
      </c>
      <c r="G49" s="67">
        <v>1062.16</v>
      </c>
      <c r="H49" s="67">
        <v>870.62</v>
      </c>
      <c r="I49" s="67">
        <v>0</v>
      </c>
      <c r="J49" s="93">
        <v>42151</v>
      </c>
      <c r="K49" s="3">
        <v>30</v>
      </c>
      <c r="L49" s="2">
        <v>42005</v>
      </c>
      <c r="M49" s="2">
        <v>42369</v>
      </c>
      <c r="N49" s="3">
        <v>0</v>
      </c>
      <c r="O49" s="3">
        <v>1316</v>
      </c>
      <c r="P49" s="3">
        <v>191.54</v>
      </c>
      <c r="Q49" s="92">
        <f>IF(J49-F49&gt;0,IF(R49="S",J49-F49,0),0)</f>
        <v>0</v>
      </c>
      <c r="R49" s="67" t="str">
        <f>IF(G49-H49-I49-P49&gt;0,"N","S")</f>
        <v>N</v>
      </c>
      <c r="S49" s="3">
        <f>IF(G49-H49-I49-P49&gt;0,G49-H49-I49-P49,0)</f>
        <v>8.5265128291212E-14</v>
      </c>
      <c r="T49" s="67">
        <f>IF(J49-D49&gt;0,IF(R49="S",J49-D49,0),0)</f>
        <v>0</v>
      </c>
      <c r="U49" s="67">
        <f>IF(R49="S",H49*Q49,0)</f>
        <v>0</v>
      </c>
      <c r="V49" s="3">
        <f>IF(R49="S",H49*T49,0)</f>
        <v>0</v>
      </c>
      <c r="W49" s="3">
        <f>IF(R49="S",J49-F49-K49,0)</f>
        <v>0</v>
      </c>
      <c r="X49" s="3">
        <f>IF(R49="S",H49*W49,0)</f>
        <v>0</v>
      </c>
      <c r="Z49" s="2"/>
      <c r="AB49" s="2"/>
      <c r="AC49" s="2"/>
      <c r="AM49" s="1"/>
      <c r="AN49" s="2"/>
      <c r="AO49" s="1"/>
      <c r="AP49" s="2"/>
      <c r="AT49" s="2"/>
      <c r="AV49" s="2"/>
      <c r="AW49" s="2"/>
      <c r="BC49" s="2"/>
      <c r="BD49" s="2"/>
    </row>
    <row r="50" spans="1:56" ht="12.75">
      <c r="A50" s="3">
        <v>2015</v>
      </c>
      <c r="B50" s="3">
        <v>2970</v>
      </c>
      <c r="C50" s="1" t="s">
        <v>304</v>
      </c>
      <c r="D50" s="2">
        <v>42104</v>
      </c>
      <c r="E50" s="1" t="s">
        <v>610</v>
      </c>
      <c r="F50" s="2">
        <v>42110</v>
      </c>
      <c r="G50" s="67">
        <v>33.53</v>
      </c>
      <c r="H50" s="67">
        <v>27.48</v>
      </c>
      <c r="I50" s="67">
        <v>0</v>
      </c>
      <c r="J50" s="93">
        <v>42151</v>
      </c>
      <c r="K50" s="3">
        <v>30</v>
      </c>
      <c r="L50" s="2">
        <v>42005</v>
      </c>
      <c r="M50" s="2">
        <v>42369</v>
      </c>
      <c r="N50" s="3">
        <v>0</v>
      </c>
      <c r="O50" s="3">
        <v>1316</v>
      </c>
      <c r="P50" s="3">
        <v>6.05</v>
      </c>
      <c r="Q50" s="92">
        <f>IF(J50-F50&gt;0,IF(R50="S",J50-F50,0),0)</f>
        <v>0</v>
      </c>
      <c r="R50" s="67" t="str">
        <f>IF(G50-H50-I50-P50&gt;0,"N","S")</f>
        <v>N</v>
      </c>
      <c r="S50" s="3">
        <f>IF(G50-H50-I50-P50&gt;0,G50-H50-I50-P50,0)</f>
        <v>8.88178419700125E-16</v>
      </c>
      <c r="T50" s="67">
        <f>IF(J50-D50&gt;0,IF(R50="S",J50-D50,0),0)</f>
        <v>0</v>
      </c>
      <c r="U50" s="67">
        <f>IF(R50="S",H50*Q50,0)</f>
        <v>0</v>
      </c>
      <c r="V50" s="3">
        <f>IF(R50="S",H50*T50,0)</f>
        <v>0</v>
      </c>
      <c r="W50" s="3">
        <f>IF(R50="S",J50-F50-K50,0)</f>
        <v>0</v>
      </c>
      <c r="X50" s="3">
        <f>IF(R50="S",H50*W50,0)</f>
        <v>0</v>
      </c>
      <c r="Z50" s="2"/>
      <c r="AB50" s="2"/>
      <c r="AC50" s="2"/>
      <c r="AM50" s="1"/>
      <c r="AN50" s="2"/>
      <c r="AO50" s="1"/>
      <c r="AP50" s="2"/>
      <c r="AT50" s="2"/>
      <c r="AV50" s="2"/>
      <c r="AW50" s="2"/>
      <c r="BC50" s="2"/>
      <c r="BD50" s="2"/>
    </row>
    <row r="51" spans="1:56" ht="12.75">
      <c r="A51" s="3">
        <v>2015</v>
      </c>
      <c r="B51" s="3">
        <v>2971</v>
      </c>
      <c r="C51" s="1" t="s">
        <v>304</v>
      </c>
      <c r="D51" s="2">
        <v>42104</v>
      </c>
      <c r="E51" s="1" t="s">
        <v>611</v>
      </c>
      <c r="F51" s="2">
        <v>42110</v>
      </c>
      <c r="G51" s="67">
        <v>31.2</v>
      </c>
      <c r="H51" s="67">
        <v>25.7</v>
      </c>
      <c r="I51" s="67">
        <v>0</v>
      </c>
      <c r="J51" s="93">
        <v>42151</v>
      </c>
      <c r="K51" s="3">
        <v>30</v>
      </c>
      <c r="L51" s="2">
        <v>42005</v>
      </c>
      <c r="M51" s="2">
        <v>42369</v>
      </c>
      <c r="N51" s="3">
        <v>0</v>
      </c>
      <c r="O51" s="3">
        <v>1316</v>
      </c>
      <c r="P51" s="3">
        <v>5.5</v>
      </c>
      <c r="Q51" s="92">
        <f>IF(J51-F51&gt;0,IF(R51="S",J51-F51,0),0)</f>
        <v>41</v>
      </c>
      <c r="R51" s="67" t="str">
        <f>IF(G51-H51-I51-P51&gt;0,"N","S")</f>
        <v>S</v>
      </c>
      <c r="S51" s="3">
        <f>IF(G51-H51-I51-P51&gt;0,G51-H51-I51-P51,0)</f>
        <v>0</v>
      </c>
      <c r="T51" s="67">
        <f>IF(J51-D51&gt;0,IF(R51="S",J51-D51,0),0)</f>
        <v>47</v>
      </c>
      <c r="U51" s="67">
        <f>IF(R51="S",H51*Q51,0)</f>
        <v>1053.7</v>
      </c>
      <c r="V51" s="3">
        <f>IF(R51="S",H51*T51,0)</f>
        <v>1207.9</v>
      </c>
      <c r="W51" s="3">
        <f>IF(R51="S",J51-F51-K51,0)</f>
        <v>11</v>
      </c>
      <c r="X51" s="3">
        <f>IF(R51="S",H51*W51,0)</f>
        <v>282.7</v>
      </c>
      <c r="Z51" s="2"/>
      <c r="AB51" s="2"/>
      <c r="AC51" s="2"/>
      <c r="AM51" s="1"/>
      <c r="AN51" s="2"/>
      <c r="AO51" s="1"/>
      <c r="AP51" s="2"/>
      <c r="AT51" s="2"/>
      <c r="AV51" s="2"/>
      <c r="AW51" s="2"/>
      <c r="BC51" s="2"/>
      <c r="BD51" s="2"/>
    </row>
    <row r="52" spans="1:56" ht="12.75">
      <c r="A52" s="3">
        <v>2015</v>
      </c>
      <c r="B52" s="3">
        <v>2972</v>
      </c>
      <c r="C52" s="1" t="s">
        <v>304</v>
      </c>
      <c r="D52" s="2">
        <v>42104</v>
      </c>
      <c r="E52" s="1" t="s">
        <v>612</v>
      </c>
      <c r="F52" s="2">
        <v>42110</v>
      </c>
      <c r="G52" s="67">
        <v>27.41</v>
      </c>
      <c r="H52" s="67">
        <v>22.47</v>
      </c>
      <c r="I52" s="67">
        <v>0</v>
      </c>
      <c r="J52" s="93">
        <v>42151</v>
      </c>
      <c r="K52" s="3">
        <v>30</v>
      </c>
      <c r="L52" s="2">
        <v>42005</v>
      </c>
      <c r="M52" s="2">
        <v>42369</v>
      </c>
      <c r="N52" s="3">
        <v>0</v>
      </c>
      <c r="O52" s="3">
        <v>1316</v>
      </c>
      <c r="P52" s="3">
        <v>4.94</v>
      </c>
      <c r="Q52" s="92">
        <f>IF(J52-F52&gt;0,IF(R52="S",J52-F52,0),0)</f>
        <v>0</v>
      </c>
      <c r="R52" s="67" t="str">
        <f>IF(G52-H52-I52-P52&gt;0,"N","S")</f>
        <v>N</v>
      </c>
      <c r="S52" s="3">
        <f>IF(G52-H52-I52-P52&gt;0,G52-H52-I52-P52,0)</f>
        <v>8.88178419700125E-16</v>
      </c>
      <c r="T52" s="67">
        <f>IF(J52-D52&gt;0,IF(R52="S",J52-D52,0),0)</f>
        <v>0</v>
      </c>
      <c r="U52" s="67">
        <f>IF(R52="S",H52*Q52,0)</f>
        <v>0</v>
      </c>
      <c r="V52" s="3">
        <f>IF(R52="S",H52*T52,0)</f>
        <v>0</v>
      </c>
      <c r="W52" s="3">
        <f>IF(R52="S",J52-F52-K52,0)</f>
        <v>0</v>
      </c>
      <c r="X52" s="3">
        <f>IF(R52="S",H52*W52,0)</f>
        <v>0</v>
      </c>
      <c r="Z52" s="2"/>
      <c r="AB52" s="2"/>
      <c r="AC52" s="2"/>
      <c r="AM52" s="1"/>
      <c r="AN52" s="2"/>
      <c r="AO52" s="1"/>
      <c r="AP52" s="2"/>
      <c r="AT52" s="2"/>
      <c r="AV52" s="2"/>
      <c r="AW52" s="2"/>
      <c r="BC52" s="2"/>
      <c r="BD52" s="2"/>
    </row>
    <row r="53" spans="1:56" ht="12.75">
      <c r="A53" s="3">
        <v>2015</v>
      </c>
      <c r="B53" s="3">
        <v>2973</v>
      </c>
      <c r="C53" s="1" t="s">
        <v>304</v>
      </c>
      <c r="D53" s="2">
        <v>42104</v>
      </c>
      <c r="E53" s="1" t="s">
        <v>613</v>
      </c>
      <c r="F53" s="2">
        <v>42110</v>
      </c>
      <c r="G53" s="67">
        <v>39.52</v>
      </c>
      <c r="H53" s="67">
        <v>39.52</v>
      </c>
      <c r="I53" s="67">
        <v>0</v>
      </c>
      <c r="J53" s="93">
        <v>42151</v>
      </c>
      <c r="K53" s="3">
        <v>30</v>
      </c>
      <c r="L53" s="2">
        <v>42005</v>
      </c>
      <c r="M53" s="2">
        <v>42369</v>
      </c>
      <c r="N53" s="3">
        <v>0</v>
      </c>
      <c r="O53" s="3">
        <v>1316</v>
      </c>
      <c r="P53" s="3">
        <v>0</v>
      </c>
      <c r="Q53" s="92">
        <f>IF(J53-F53&gt;0,IF(R53="S",J53-F53,0),0)</f>
        <v>41</v>
      </c>
      <c r="R53" s="67" t="str">
        <f>IF(G53-H53-I53-P53&gt;0,"N","S")</f>
        <v>S</v>
      </c>
      <c r="S53" s="3">
        <f>IF(G53-H53-I53-P53&gt;0,G53-H53-I53-P53,0)</f>
        <v>0</v>
      </c>
      <c r="T53" s="67">
        <f>IF(J53-D53&gt;0,IF(R53="S",J53-D53,0),0)</f>
        <v>47</v>
      </c>
      <c r="U53" s="67">
        <f>IF(R53="S",H53*Q53,0)</f>
        <v>1620.32</v>
      </c>
      <c r="V53" s="3">
        <f>IF(R53="S",H53*T53,0)</f>
        <v>1857.44</v>
      </c>
      <c r="W53" s="3">
        <f>IF(R53="S",J53-F53-K53,0)</f>
        <v>11</v>
      </c>
      <c r="X53" s="3">
        <f>IF(R53="S",H53*W53,0)</f>
        <v>434.72</v>
      </c>
      <c r="Z53" s="2"/>
      <c r="AB53" s="2"/>
      <c r="AC53" s="2"/>
      <c r="AM53" s="1"/>
      <c r="AN53" s="2"/>
      <c r="AO53" s="1"/>
      <c r="AP53" s="2"/>
      <c r="AT53" s="2"/>
      <c r="AV53" s="2"/>
      <c r="AW53" s="2"/>
      <c r="BC53" s="2"/>
      <c r="BD53" s="2"/>
    </row>
    <row r="54" spans="1:56" ht="12.75">
      <c r="A54" s="3">
        <v>2015</v>
      </c>
      <c r="B54" s="3">
        <v>2978</v>
      </c>
      <c r="C54" s="1" t="s">
        <v>304</v>
      </c>
      <c r="D54" s="2">
        <v>42104</v>
      </c>
      <c r="E54" s="1" t="s">
        <v>614</v>
      </c>
      <c r="F54" s="2">
        <v>42104</v>
      </c>
      <c r="G54" s="67">
        <v>644.56</v>
      </c>
      <c r="H54" s="67">
        <v>528.33</v>
      </c>
      <c r="I54" s="67">
        <v>0</v>
      </c>
      <c r="J54" s="93">
        <v>42151</v>
      </c>
      <c r="K54" s="3">
        <v>30</v>
      </c>
      <c r="L54" s="2">
        <v>42005</v>
      </c>
      <c r="M54" s="2">
        <v>42369</v>
      </c>
      <c r="N54" s="3">
        <v>0</v>
      </c>
      <c r="O54" s="3">
        <v>1316</v>
      </c>
      <c r="P54" s="3">
        <v>116.23</v>
      </c>
      <c r="Q54" s="92">
        <f>IF(J54-F54&gt;0,IF(R54="S",J54-F54,0),0)</f>
        <v>47</v>
      </c>
      <c r="R54" s="67" t="str">
        <f>IF(G54-H54-I54-P54&gt;0,"N","S")</f>
        <v>S</v>
      </c>
      <c r="S54" s="3">
        <f>IF(G54-H54-I54-P54&gt;0,G54-H54-I54-P54,0)</f>
        <v>0</v>
      </c>
      <c r="T54" s="67">
        <f>IF(J54-D54&gt;0,IF(R54="S",J54-D54,0),0)</f>
        <v>47</v>
      </c>
      <c r="U54" s="67">
        <f>IF(R54="S",H54*Q54,0)</f>
        <v>24831.51</v>
      </c>
      <c r="V54" s="3">
        <f>IF(R54="S",H54*T54,0)</f>
        <v>24831.51</v>
      </c>
      <c r="W54" s="3">
        <f>IF(R54="S",J54-F54-K54,0)</f>
        <v>17</v>
      </c>
      <c r="X54" s="3">
        <f>IF(R54="S",H54*W54,0)</f>
        <v>8981.61</v>
      </c>
      <c r="Z54" s="2"/>
      <c r="AB54" s="2"/>
      <c r="AC54" s="2"/>
      <c r="AM54" s="1"/>
      <c r="AN54" s="2"/>
      <c r="AO54" s="1"/>
      <c r="AP54" s="2"/>
      <c r="AT54" s="2"/>
      <c r="AV54" s="2"/>
      <c r="AW54" s="2"/>
      <c r="BC54" s="2"/>
      <c r="BD54" s="2"/>
    </row>
    <row r="55" spans="1:56" ht="12.75">
      <c r="A55" s="3">
        <v>2015</v>
      </c>
      <c r="B55" s="3">
        <v>2979</v>
      </c>
      <c r="C55" s="1" t="s">
        <v>304</v>
      </c>
      <c r="D55" s="2">
        <v>42104</v>
      </c>
      <c r="E55" s="1" t="s">
        <v>615</v>
      </c>
      <c r="F55" s="2">
        <v>42104</v>
      </c>
      <c r="G55" s="67">
        <v>32.56</v>
      </c>
      <c r="H55" s="67">
        <v>26.69</v>
      </c>
      <c r="I55" s="67">
        <v>0</v>
      </c>
      <c r="J55" s="93">
        <v>42151</v>
      </c>
      <c r="K55" s="3">
        <v>30</v>
      </c>
      <c r="L55" s="2">
        <v>42005</v>
      </c>
      <c r="M55" s="2">
        <v>42369</v>
      </c>
      <c r="N55" s="3">
        <v>0</v>
      </c>
      <c r="O55" s="3">
        <v>1316</v>
      </c>
      <c r="P55" s="3">
        <v>5.87</v>
      </c>
      <c r="Q55" s="92">
        <f>IF(J55-F55&gt;0,IF(R55="S",J55-F55,0),0)</f>
        <v>0</v>
      </c>
      <c r="R55" s="67" t="str">
        <f>IF(G55-H55-I55-P55&gt;0,"N","S")</f>
        <v>N</v>
      </c>
      <c r="S55" s="3">
        <f>IF(G55-H55-I55-P55&gt;0,G55-H55-I55-P55,0)</f>
        <v>8.88178419700125E-16</v>
      </c>
      <c r="T55" s="67">
        <f>IF(J55-D55&gt;0,IF(R55="S",J55-D55,0),0)</f>
        <v>0</v>
      </c>
      <c r="U55" s="67">
        <f>IF(R55="S",H55*Q55,0)</f>
        <v>0</v>
      </c>
      <c r="V55" s="3">
        <f>IF(R55="S",H55*T55,0)</f>
        <v>0</v>
      </c>
      <c r="W55" s="3">
        <f>IF(R55="S",J55-F55-K55,0)</f>
        <v>0</v>
      </c>
      <c r="X55" s="3">
        <f>IF(R55="S",H55*W55,0)</f>
        <v>0</v>
      </c>
      <c r="Z55" s="2"/>
      <c r="AB55" s="2"/>
      <c r="AC55" s="2"/>
      <c r="AM55" s="1"/>
      <c r="AN55" s="2"/>
      <c r="AO55" s="1"/>
      <c r="AP55" s="2"/>
      <c r="AT55" s="2"/>
      <c r="AV55" s="2"/>
      <c r="AW55" s="2"/>
      <c r="BC55" s="2"/>
      <c r="BD55" s="2"/>
    </row>
    <row r="56" spans="1:56" ht="12.75">
      <c r="A56" s="3">
        <v>2015</v>
      </c>
      <c r="B56" s="3">
        <v>2955</v>
      </c>
      <c r="C56" s="1" t="s">
        <v>304</v>
      </c>
      <c r="D56" s="2">
        <v>42107</v>
      </c>
      <c r="E56" s="1" t="s">
        <v>616</v>
      </c>
      <c r="F56" s="2">
        <v>42110</v>
      </c>
      <c r="G56" s="67">
        <v>26.33</v>
      </c>
      <c r="H56" s="67">
        <v>21.58</v>
      </c>
      <c r="I56" s="67">
        <v>0</v>
      </c>
      <c r="J56" s="93">
        <v>42151</v>
      </c>
      <c r="K56" s="3">
        <v>30</v>
      </c>
      <c r="L56" s="2">
        <v>42005</v>
      </c>
      <c r="M56" s="2">
        <v>42369</v>
      </c>
      <c r="N56" s="3">
        <v>0</v>
      </c>
      <c r="O56" s="3">
        <v>1316</v>
      </c>
      <c r="P56" s="3">
        <v>4.75</v>
      </c>
      <c r="Q56" s="92">
        <f>IF(J56-F56&gt;0,IF(R56="S",J56-F56,0),0)</f>
        <v>41</v>
      </c>
      <c r="R56" s="67" t="str">
        <f>IF(G56-H56-I56-P56&gt;0,"N","S")</f>
        <v>S</v>
      </c>
      <c r="S56" s="3">
        <f>IF(G56-H56-I56-P56&gt;0,G56-H56-I56-P56,0)</f>
        <v>0</v>
      </c>
      <c r="T56" s="67">
        <f>IF(J56-D56&gt;0,IF(R56="S",J56-D56,0),0)</f>
        <v>44</v>
      </c>
      <c r="U56" s="67">
        <f>IF(R56="S",H56*Q56,0)</f>
        <v>884.78</v>
      </c>
      <c r="V56" s="3">
        <f>IF(R56="S",H56*T56,0)</f>
        <v>949.52</v>
      </c>
      <c r="W56" s="3">
        <f>IF(R56="S",J56-F56-K56,0)</f>
        <v>11</v>
      </c>
      <c r="X56" s="3">
        <f>IF(R56="S",H56*W56,0)</f>
        <v>237.38</v>
      </c>
      <c r="Z56" s="2"/>
      <c r="AB56" s="2"/>
      <c r="AC56" s="2"/>
      <c r="AM56" s="1"/>
      <c r="AN56" s="2"/>
      <c r="AO56" s="1"/>
      <c r="AP56" s="2"/>
      <c r="AT56" s="2"/>
      <c r="AV56" s="2"/>
      <c r="AW56" s="2"/>
      <c r="BC56" s="2"/>
      <c r="BD56" s="2"/>
    </row>
    <row r="57" spans="1:56" ht="12.75">
      <c r="A57" s="3">
        <v>2015</v>
      </c>
      <c r="B57" s="3">
        <v>3064</v>
      </c>
      <c r="C57" s="1" t="s">
        <v>295</v>
      </c>
      <c r="D57" s="2">
        <v>42124</v>
      </c>
      <c r="E57" s="1" t="s">
        <v>620</v>
      </c>
      <c r="F57" s="2">
        <v>42144</v>
      </c>
      <c r="G57" s="67">
        <v>3283.83</v>
      </c>
      <c r="H57" s="67">
        <v>2691.66</v>
      </c>
      <c r="I57" s="67">
        <v>0</v>
      </c>
      <c r="J57" s="93">
        <v>42151</v>
      </c>
      <c r="K57" s="3">
        <v>30</v>
      </c>
      <c r="L57" s="2">
        <v>42005</v>
      </c>
      <c r="M57" s="2">
        <v>42369</v>
      </c>
      <c r="N57" s="3">
        <v>0</v>
      </c>
      <c r="O57" s="3">
        <v>1306</v>
      </c>
      <c r="P57" s="3">
        <v>592.17</v>
      </c>
      <c r="Q57" s="92">
        <f>IF(J57-F57&gt;0,IF(R57="S",J57-F57,0),0)</f>
        <v>0</v>
      </c>
      <c r="R57" s="67" t="str">
        <f>IF(G57-H57-I57-P57&gt;0,"N","S")</f>
        <v>N</v>
      </c>
      <c r="S57" s="3">
        <f>IF(G57-H57-I57-P57&gt;0,G57-H57-I57-P57,0)</f>
        <v>1.13686837721616E-13</v>
      </c>
      <c r="T57" s="67">
        <f>IF(J57-D57&gt;0,IF(R57="S",J57-D57,0),0)</f>
        <v>0</v>
      </c>
      <c r="U57" s="67">
        <f>IF(R57="S",H57*Q57,0)</f>
        <v>0</v>
      </c>
      <c r="V57" s="3">
        <f>IF(R57="S",H57*T57,0)</f>
        <v>0</v>
      </c>
      <c r="W57" s="3">
        <f>IF(R57="S",J57-F57-K57,0)</f>
        <v>0</v>
      </c>
      <c r="X57" s="3">
        <f>IF(R57="S",H57*W57,0)</f>
        <v>0</v>
      </c>
      <c r="Z57" s="2"/>
      <c r="AB57" s="2"/>
      <c r="AC57" s="2"/>
      <c r="AM57" s="1"/>
      <c r="AN57" s="2"/>
      <c r="AO57" s="1"/>
      <c r="AP57" s="2"/>
      <c r="AT57" s="2"/>
      <c r="AV57" s="2"/>
      <c r="AW57" s="2"/>
      <c r="BC57" s="2"/>
      <c r="BD57" s="2"/>
    </row>
    <row r="58" spans="1:56" ht="12.75">
      <c r="A58" s="3">
        <v>2015</v>
      </c>
      <c r="B58" s="3">
        <v>3038</v>
      </c>
      <c r="C58" s="1" t="s">
        <v>304</v>
      </c>
      <c r="D58" s="2">
        <v>42104</v>
      </c>
      <c r="E58" s="1" t="s">
        <v>622</v>
      </c>
      <c r="F58" s="2">
        <v>42110</v>
      </c>
      <c r="G58" s="67">
        <v>378.86</v>
      </c>
      <c r="H58" s="67">
        <v>310.54</v>
      </c>
      <c r="I58" s="67">
        <v>0</v>
      </c>
      <c r="J58" s="93">
        <v>42151</v>
      </c>
      <c r="K58" s="3">
        <v>30</v>
      </c>
      <c r="L58" s="2">
        <v>42005</v>
      </c>
      <c r="M58" s="2">
        <v>42369</v>
      </c>
      <c r="N58" s="3">
        <v>0</v>
      </c>
      <c r="O58" s="3">
        <v>1316</v>
      </c>
      <c r="P58" s="3">
        <v>68.32</v>
      </c>
      <c r="Q58" s="92">
        <f>IF(J58-F58&gt;0,IF(R58="S",J58-F58,0),0)</f>
        <v>41</v>
      </c>
      <c r="R58" s="67" t="str">
        <f>IF(G58-H58-I58-P58&gt;0,"N","S")</f>
        <v>S</v>
      </c>
      <c r="S58" s="3">
        <f>IF(G58-H58-I58-P58&gt;0,G58-H58-I58-P58,0)</f>
        <v>0</v>
      </c>
      <c r="T58" s="67">
        <f>IF(J58-D58&gt;0,IF(R58="S",J58-D58,0),0)</f>
        <v>47</v>
      </c>
      <c r="U58" s="67">
        <f>IF(R58="S",H58*Q58,0)</f>
        <v>12732.14</v>
      </c>
      <c r="V58" s="3">
        <f>IF(R58="S",H58*T58,0)</f>
        <v>14595.38</v>
      </c>
      <c r="W58" s="3">
        <f>IF(R58="S",J58-F58-K58,0)</f>
        <v>11</v>
      </c>
      <c r="X58" s="3">
        <f>IF(R58="S",H58*W58,0)</f>
        <v>3415.94</v>
      </c>
      <c r="Z58" s="2"/>
      <c r="AB58" s="2"/>
      <c r="AC58" s="2"/>
      <c r="AM58" s="1"/>
      <c r="AN58" s="2"/>
      <c r="AO58" s="1"/>
      <c r="AP58" s="2"/>
      <c r="AT58" s="2"/>
      <c r="AV58" s="2"/>
      <c r="AW58" s="2"/>
      <c r="BC58" s="2"/>
      <c r="BD58" s="2"/>
    </row>
    <row r="59" spans="1:56" ht="12.75">
      <c r="A59" s="3">
        <v>2015</v>
      </c>
      <c r="B59" s="3">
        <v>3039</v>
      </c>
      <c r="C59" s="1" t="s">
        <v>304</v>
      </c>
      <c r="D59" s="2">
        <v>42104</v>
      </c>
      <c r="E59" s="1" t="s">
        <v>623</v>
      </c>
      <c r="F59" s="2">
        <v>42110</v>
      </c>
      <c r="G59" s="67">
        <v>85.03</v>
      </c>
      <c r="H59" s="67">
        <v>2.74</v>
      </c>
      <c r="I59" s="67">
        <v>0</v>
      </c>
      <c r="J59" s="93">
        <v>42151</v>
      </c>
      <c r="K59" s="3">
        <v>30</v>
      </c>
      <c r="L59" s="2">
        <v>42005</v>
      </c>
      <c r="M59" s="2">
        <v>42369</v>
      </c>
      <c r="N59" s="3">
        <v>0</v>
      </c>
      <c r="O59" s="3">
        <v>1316</v>
      </c>
      <c r="P59" s="3">
        <v>15.33</v>
      </c>
      <c r="Q59" s="92">
        <f>IF(J59-F59&gt;0,IF(R59="S",J59-F59,0),0)</f>
        <v>0</v>
      </c>
      <c r="R59" s="67" t="str">
        <f>IF(G59-H59-I59-P59&gt;0,"N","S")</f>
        <v>N</v>
      </c>
      <c r="S59" s="3">
        <f>IF(G59-H59-I59-P59&gt;0,G59-H59-I59-P59,0)</f>
        <v>66.96</v>
      </c>
      <c r="T59" s="67">
        <f>IF(J59-D59&gt;0,IF(R59="S",J59-D59,0),0)</f>
        <v>0</v>
      </c>
      <c r="U59" s="67">
        <f>IF(R59="S",H59*Q59,0)</f>
        <v>0</v>
      </c>
      <c r="V59" s="3">
        <f>IF(R59="S",H59*T59,0)</f>
        <v>0</v>
      </c>
      <c r="W59" s="3">
        <f>IF(R59="S",J59-F59-K59,0)</f>
        <v>0</v>
      </c>
      <c r="X59" s="3">
        <f>IF(R59="S",H59*W59,0)</f>
        <v>0</v>
      </c>
      <c r="Z59" s="2"/>
      <c r="AB59" s="2"/>
      <c r="AC59" s="2"/>
      <c r="AM59" s="1"/>
      <c r="AN59" s="2"/>
      <c r="AO59" s="1"/>
      <c r="AP59" s="2"/>
      <c r="AT59" s="2"/>
      <c r="AV59" s="2"/>
      <c r="AW59" s="2"/>
      <c r="BC59" s="2"/>
      <c r="BD59" s="2"/>
    </row>
    <row r="60" spans="1:56" ht="12.75">
      <c r="A60" s="3">
        <v>2015</v>
      </c>
      <c r="B60" s="3">
        <v>3040</v>
      </c>
      <c r="C60" s="1" t="s">
        <v>304</v>
      </c>
      <c r="D60" s="2">
        <v>42104</v>
      </c>
      <c r="E60" s="1" t="s">
        <v>624</v>
      </c>
      <c r="F60" s="2">
        <v>42104</v>
      </c>
      <c r="G60" s="67">
        <v>349.41</v>
      </c>
      <c r="H60" s="67">
        <v>286.4</v>
      </c>
      <c r="I60" s="67">
        <v>0</v>
      </c>
      <c r="J60" s="93">
        <v>42151</v>
      </c>
      <c r="K60" s="3">
        <v>30</v>
      </c>
      <c r="L60" s="2">
        <v>42005</v>
      </c>
      <c r="M60" s="2">
        <v>42369</v>
      </c>
      <c r="N60" s="3">
        <v>0</v>
      </c>
      <c r="O60" s="3">
        <v>1316</v>
      </c>
      <c r="P60" s="3">
        <v>63.01</v>
      </c>
      <c r="Q60" s="92">
        <f>IF(J60-F60&gt;0,IF(R60="S",J60-F60,0),0)</f>
        <v>0</v>
      </c>
      <c r="R60" s="67" t="str">
        <f>IF(G60-H60-I60-P60&gt;0,"N","S")</f>
        <v>N</v>
      </c>
      <c r="S60" s="3">
        <f>IF(G60-H60-I60-P60&gt;0,G60-H60-I60-P60,0)</f>
        <v>4.9737991503207E-14</v>
      </c>
      <c r="T60" s="67">
        <f>IF(J60-D60&gt;0,IF(R60="S",J60-D60,0),0)</f>
        <v>0</v>
      </c>
      <c r="U60" s="67">
        <f>IF(R60="S",H60*Q60,0)</f>
        <v>0</v>
      </c>
      <c r="V60" s="3">
        <f>IF(R60="S",H60*T60,0)</f>
        <v>0</v>
      </c>
      <c r="W60" s="3">
        <f>IF(R60="S",J60-F60-K60,0)</f>
        <v>0</v>
      </c>
      <c r="X60" s="3">
        <f>IF(R60="S",H60*W60,0)</f>
        <v>0</v>
      </c>
      <c r="Z60" s="2"/>
      <c r="AB60" s="2"/>
      <c r="AC60" s="2"/>
      <c r="AM60" s="1"/>
      <c r="AN60" s="2"/>
      <c r="AO60" s="1"/>
      <c r="AP60" s="2"/>
      <c r="AT60" s="2"/>
      <c r="AV60" s="2"/>
      <c r="AW60" s="2"/>
      <c r="BC60" s="2"/>
      <c r="BD60" s="2"/>
    </row>
    <row r="61" spans="1:56" ht="12.75">
      <c r="A61" s="3">
        <v>2015</v>
      </c>
      <c r="B61" s="3">
        <v>3041</v>
      </c>
      <c r="C61" s="1" t="s">
        <v>304</v>
      </c>
      <c r="D61" s="2">
        <v>42104</v>
      </c>
      <c r="E61" s="1" t="s">
        <v>625</v>
      </c>
      <c r="F61" s="2">
        <v>42110</v>
      </c>
      <c r="G61" s="67">
        <v>71.14</v>
      </c>
      <c r="H61" s="67">
        <v>58.31</v>
      </c>
      <c r="I61" s="67">
        <v>0</v>
      </c>
      <c r="J61" s="93">
        <v>42151</v>
      </c>
      <c r="K61" s="3">
        <v>30</v>
      </c>
      <c r="L61" s="2">
        <v>42005</v>
      </c>
      <c r="M61" s="2">
        <v>42369</v>
      </c>
      <c r="N61" s="3">
        <v>0</v>
      </c>
      <c r="O61" s="3">
        <v>1316</v>
      </c>
      <c r="P61" s="3">
        <v>12.83</v>
      </c>
      <c r="Q61" s="92">
        <f>IF(J61-F61&gt;0,IF(R61="S",J61-F61,0),0)</f>
        <v>41</v>
      </c>
      <c r="R61" s="67" t="str">
        <f>IF(G61-H61-I61-P61&gt;0,"N","S")</f>
        <v>S</v>
      </c>
      <c r="S61" s="3">
        <f>IF(G61-H61-I61-P61&gt;0,G61-H61-I61-P61,0)</f>
        <v>0</v>
      </c>
      <c r="T61" s="67">
        <f>IF(J61-D61&gt;0,IF(R61="S",J61-D61,0),0)</f>
        <v>47</v>
      </c>
      <c r="U61" s="67">
        <f>IF(R61="S",H61*Q61,0)</f>
        <v>2390.71</v>
      </c>
      <c r="V61" s="3">
        <f>IF(R61="S",H61*T61,0)</f>
        <v>2740.57</v>
      </c>
      <c r="W61" s="3">
        <f>IF(R61="S",J61-F61-K61,0)</f>
        <v>11</v>
      </c>
      <c r="X61" s="3">
        <f>IF(R61="S",H61*W61,0)</f>
        <v>641.41</v>
      </c>
      <c r="Z61" s="2"/>
      <c r="AB61" s="2"/>
      <c r="AC61" s="2"/>
      <c r="AM61" s="1"/>
      <c r="AN61" s="2"/>
      <c r="AO61" s="1"/>
      <c r="AP61" s="2"/>
      <c r="AT61" s="2"/>
      <c r="AV61" s="2"/>
      <c r="AW61" s="2"/>
      <c r="BC61" s="2"/>
      <c r="BD61" s="2"/>
    </row>
    <row r="62" spans="1:56" ht="12.75">
      <c r="A62" s="3">
        <v>2015</v>
      </c>
      <c r="B62" s="3">
        <v>3042</v>
      </c>
      <c r="C62" s="1" t="s">
        <v>304</v>
      </c>
      <c r="D62" s="2">
        <v>42104</v>
      </c>
      <c r="E62" s="1" t="s">
        <v>626</v>
      </c>
      <c r="F62" s="2">
        <v>42104</v>
      </c>
      <c r="G62" s="67">
        <v>43.24</v>
      </c>
      <c r="H62" s="67">
        <v>35.44</v>
      </c>
      <c r="I62" s="67">
        <v>0</v>
      </c>
      <c r="J62" s="93">
        <v>42151</v>
      </c>
      <c r="K62" s="3">
        <v>30</v>
      </c>
      <c r="L62" s="2">
        <v>42005</v>
      </c>
      <c r="M62" s="2">
        <v>42369</v>
      </c>
      <c r="N62" s="3">
        <v>0</v>
      </c>
      <c r="O62" s="3">
        <v>1316</v>
      </c>
      <c r="P62" s="3">
        <v>7.8</v>
      </c>
      <c r="Q62" s="92">
        <f>IF(J62-F62&gt;0,IF(R62="S",J62-F62,0),0)</f>
        <v>0</v>
      </c>
      <c r="R62" s="67" t="str">
        <f>IF(G62-H62-I62-P62&gt;0,"N","S")</f>
        <v>N</v>
      </c>
      <c r="S62" s="3">
        <f>IF(G62-H62-I62-P62&gt;0,G62-H62-I62-P62,0)</f>
        <v>4.44089209850063E-15</v>
      </c>
      <c r="T62" s="67">
        <f>IF(J62-D62&gt;0,IF(R62="S",J62-D62,0),0)</f>
        <v>0</v>
      </c>
      <c r="U62" s="67">
        <f>IF(R62="S",H62*Q62,0)</f>
        <v>0</v>
      </c>
      <c r="V62" s="3">
        <f>IF(R62="S",H62*T62,0)</f>
        <v>0</v>
      </c>
      <c r="W62" s="3">
        <f>IF(R62="S",J62-F62-K62,0)</f>
        <v>0</v>
      </c>
      <c r="X62" s="3">
        <f>IF(R62="S",H62*W62,0)</f>
        <v>0</v>
      </c>
      <c r="Z62" s="2"/>
      <c r="AB62" s="2"/>
      <c r="AC62" s="2"/>
      <c r="AM62" s="1"/>
      <c r="AN62" s="2"/>
      <c r="AO62" s="1"/>
      <c r="AP62" s="2"/>
      <c r="AT62" s="2"/>
      <c r="AV62" s="2"/>
      <c r="AW62" s="2"/>
      <c r="BC62" s="2"/>
      <c r="BD62" s="2"/>
    </row>
    <row r="63" spans="1:56" ht="12.75">
      <c r="A63" s="3">
        <v>2015</v>
      </c>
      <c r="B63" s="3">
        <v>3043</v>
      </c>
      <c r="C63" s="1" t="s">
        <v>304</v>
      </c>
      <c r="D63" s="2">
        <v>42104</v>
      </c>
      <c r="E63" s="1" t="s">
        <v>627</v>
      </c>
      <c r="F63" s="2">
        <v>42110</v>
      </c>
      <c r="G63" s="67">
        <v>33.05</v>
      </c>
      <c r="H63" s="67">
        <v>27.09</v>
      </c>
      <c r="I63" s="67">
        <v>0</v>
      </c>
      <c r="J63" s="93">
        <v>42151</v>
      </c>
      <c r="K63" s="3">
        <v>30</v>
      </c>
      <c r="L63" s="2">
        <v>42005</v>
      </c>
      <c r="M63" s="2">
        <v>42369</v>
      </c>
      <c r="N63" s="3">
        <v>0</v>
      </c>
      <c r="O63" s="3">
        <v>1316</v>
      </c>
      <c r="P63" s="3">
        <v>5.96</v>
      </c>
      <c r="Q63" s="92">
        <f>IF(J63-F63&gt;0,IF(R63="S",J63-F63,0),0)</f>
        <v>41</v>
      </c>
      <c r="R63" s="67" t="str">
        <f>IF(G63-H63-I63-P63&gt;0,"N","S")</f>
        <v>S</v>
      </c>
      <c r="S63" s="3">
        <f>IF(G63-H63-I63-P63&gt;0,G63-H63-I63-P63,0)</f>
        <v>0</v>
      </c>
      <c r="T63" s="67">
        <f>IF(J63-D63&gt;0,IF(R63="S",J63-D63,0),0)</f>
        <v>47</v>
      </c>
      <c r="U63" s="67">
        <f>IF(R63="S",H63*Q63,0)</f>
        <v>1110.69</v>
      </c>
      <c r="V63" s="3">
        <f>IF(R63="S",H63*T63,0)</f>
        <v>1273.23</v>
      </c>
      <c r="W63" s="3">
        <f>IF(R63="S",J63-F63-K63,0)</f>
        <v>11</v>
      </c>
      <c r="X63" s="3">
        <f>IF(R63="S",H63*W63,0)</f>
        <v>297.99</v>
      </c>
      <c r="Z63" s="2"/>
      <c r="AB63" s="2"/>
      <c r="AC63" s="2"/>
      <c r="AM63" s="1"/>
      <c r="AN63" s="2"/>
      <c r="AO63" s="1"/>
      <c r="AP63" s="2"/>
      <c r="AT63" s="2"/>
      <c r="AV63" s="2"/>
      <c r="AW63" s="2"/>
      <c r="BC63" s="2"/>
      <c r="BD63" s="2"/>
    </row>
    <row r="64" spans="1:56" ht="12.75">
      <c r="A64" s="3">
        <v>2015</v>
      </c>
      <c r="B64" s="3">
        <v>3044</v>
      </c>
      <c r="C64" s="1" t="s">
        <v>304</v>
      </c>
      <c r="D64" s="2">
        <v>42104</v>
      </c>
      <c r="E64" s="1" t="s">
        <v>628</v>
      </c>
      <c r="F64" s="2">
        <v>42110</v>
      </c>
      <c r="G64" s="67">
        <v>24.62</v>
      </c>
      <c r="H64" s="67">
        <v>20.18</v>
      </c>
      <c r="I64" s="67">
        <v>0</v>
      </c>
      <c r="J64" s="93">
        <v>42151</v>
      </c>
      <c r="K64" s="3">
        <v>30</v>
      </c>
      <c r="L64" s="2">
        <v>42005</v>
      </c>
      <c r="M64" s="2">
        <v>42369</v>
      </c>
      <c r="N64" s="3">
        <v>0</v>
      </c>
      <c r="O64" s="3">
        <v>1316</v>
      </c>
      <c r="P64" s="3">
        <v>4.44</v>
      </c>
      <c r="Q64" s="92">
        <f>IF(J64-F64&gt;0,IF(R64="S",J64-F64,0),0)</f>
        <v>0</v>
      </c>
      <c r="R64" s="67" t="str">
        <f>IF(G64-H64-I64-P64&gt;0,"N","S")</f>
        <v>N</v>
      </c>
      <c r="S64" s="3">
        <f>IF(G64-H64-I64-P64&gt;0,G64-H64-I64-P64,0)</f>
        <v>8.88178419700125E-16</v>
      </c>
      <c r="T64" s="67">
        <f>IF(J64-D64&gt;0,IF(R64="S",J64-D64,0),0)</f>
        <v>0</v>
      </c>
      <c r="U64" s="67">
        <f>IF(R64="S",H64*Q64,0)</f>
        <v>0</v>
      </c>
      <c r="V64" s="3">
        <f>IF(R64="S",H64*T64,0)</f>
        <v>0</v>
      </c>
      <c r="W64" s="3">
        <f>IF(R64="S",J64-F64-K64,0)</f>
        <v>0</v>
      </c>
      <c r="X64" s="3">
        <f>IF(R64="S",H64*W64,0)</f>
        <v>0</v>
      </c>
      <c r="Z64" s="2"/>
      <c r="AB64" s="2"/>
      <c r="AC64" s="2"/>
      <c r="AM64" s="1"/>
      <c r="AN64" s="2"/>
      <c r="AO64" s="1"/>
      <c r="AP64" s="2"/>
      <c r="AT64" s="2"/>
      <c r="AV64" s="2"/>
      <c r="AW64" s="2"/>
      <c r="BC64" s="2"/>
      <c r="BD64" s="2"/>
    </row>
    <row r="65" spans="1:56" ht="12.75">
      <c r="A65" s="3">
        <v>2015</v>
      </c>
      <c r="B65" s="3">
        <v>3045</v>
      </c>
      <c r="C65" s="1" t="s">
        <v>304</v>
      </c>
      <c r="D65" s="2">
        <v>42104</v>
      </c>
      <c r="E65" s="1" t="s">
        <v>629</v>
      </c>
      <c r="F65" s="2">
        <v>42110</v>
      </c>
      <c r="G65" s="67">
        <v>488.89</v>
      </c>
      <c r="H65" s="67">
        <v>400.73</v>
      </c>
      <c r="I65" s="67">
        <v>0</v>
      </c>
      <c r="J65" s="93">
        <v>42151</v>
      </c>
      <c r="K65" s="3">
        <v>30</v>
      </c>
      <c r="L65" s="2">
        <v>42005</v>
      </c>
      <c r="M65" s="2">
        <v>42369</v>
      </c>
      <c r="N65" s="3">
        <v>0</v>
      </c>
      <c r="O65" s="3">
        <v>1316</v>
      </c>
      <c r="P65" s="3">
        <v>88.16</v>
      </c>
      <c r="Q65" s="92">
        <f>IF(J65-F65&gt;0,IF(R65="S",J65-F65,0),0)</f>
        <v>41</v>
      </c>
      <c r="R65" s="67" t="str">
        <f>IF(G65-H65-I65-P65&gt;0,"N","S")</f>
        <v>S</v>
      </c>
      <c r="S65" s="3">
        <f>IF(G65-H65-I65-P65&gt;0,G65-H65-I65-P65,0)</f>
        <v>0</v>
      </c>
      <c r="T65" s="67">
        <f>IF(J65-D65&gt;0,IF(R65="S",J65-D65,0),0)</f>
        <v>47</v>
      </c>
      <c r="U65" s="67">
        <f>IF(R65="S",H65*Q65,0)</f>
        <v>16429.93</v>
      </c>
      <c r="V65" s="3">
        <f>IF(R65="S",H65*T65,0)</f>
        <v>18834.31</v>
      </c>
      <c r="W65" s="3">
        <f>IF(R65="S",J65-F65-K65,0)</f>
        <v>11</v>
      </c>
      <c r="X65" s="3">
        <f>IF(R65="S",H65*W65,0)</f>
        <v>4408.03</v>
      </c>
      <c r="Z65" s="2"/>
      <c r="AB65" s="2"/>
      <c r="AC65" s="2"/>
      <c r="AM65" s="1"/>
      <c r="AN65" s="2"/>
      <c r="AO65" s="1"/>
      <c r="AP65" s="2"/>
      <c r="AT65" s="2"/>
      <c r="AV65" s="2"/>
      <c r="AW65" s="2"/>
      <c r="BC65" s="2"/>
      <c r="BD65" s="2"/>
    </row>
    <row r="66" spans="1:56" ht="12.75">
      <c r="A66" s="3">
        <v>2015</v>
      </c>
      <c r="B66" s="3">
        <v>3046</v>
      </c>
      <c r="C66" s="1" t="s">
        <v>304</v>
      </c>
      <c r="D66" s="2">
        <v>42104</v>
      </c>
      <c r="E66" s="1" t="s">
        <v>630</v>
      </c>
      <c r="F66" s="2">
        <v>42110</v>
      </c>
      <c r="G66" s="67">
        <v>67.78</v>
      </c>
      <c r="H66" s="67">
        <v>55.56</v>
      </c>
      <c r="I66" s="67">
        <v>0</v>
      </c>
      <c r="J66" s="93">
        <v>42151</v>
      </c>
      <c r="K66" s="3">
        <v>30</v>
      </c>
      <c r="L66" s="2">
        <v>42005</v>
      </c>
      <c r="M66" s="2">
        <v>42369</v>
      </c>
      <c r="N66" s="3">
        <v>0</v>
      </c>
      <c r="O66" s="3">
        <v>1316</v>
      </c>
      <c r="P66" s="3">
        <v>12.22</v>
      </c>
      <c r="Q66" s="92">
        <f>IF(J66-F66&gt;0,IF(R66="S",J66-F66,0),0)</f>
        <v>41</v>
      </c>
      <c r="R66" s="67" t="str">
        <f>IF(G66-H66-I66-P66&gt;0,"N","S")</f>
        <v>S</v>
      </c>
      <c r="S66" s="3">
        <f>IF(G66-H66-I66-P66&gt;0,G66-H66-I66-P66,0)</f>
        <v>0</v>
      </c>
      <c r="T66" s="67">
        <f>IF(J66-D66&gt;0,IF(R66="S",J66-D66,0),0)</f>
        <v>47</v>
      </c>
      <c r="U66" s="67">
        <f>IF(R66="S",H66*Q66,0)</f>
        <v>2277.96</v>
      </c>
      <c r="V66" s="3">
        <f>IF(R66="S",H66*T66,0)</f>
        <v>2611.32</v>
      </c>
      <c r="W66" s="3">
        <f>IF(R66="S",J66-F66-K66,0)</f>
        <v>11</v>
      </c>
      <c r="X66" s="3">
        <f>IF(R66="S",H66*W66,0)</f>
        <v>611.16</v>
      </c>
      <c r="Z66" s="2"/>
      <c r="AB66" s="2"/>
      <c r="AC66" s="2"/>
      <c r="AM66" s="1"/>
      <c r="AN66" s="2"/>
      <c r="AO66" s="1"/>
      <c r="AP66" s="2"/>
      <c r="AT66" s="2"/>
      <c r="AV66" s="2"/>
      <c r="AW66" s="2"/>
      <c r="BC66" s="2"/>
      <c r="BD66" s="2"/>
    </row>
    <row r="67" spans="1:56" ht="12.75">
      <c r="A67" s="3">
        <v>2015</v>
      </c>
      <c r="B67" s="3">
        <v>3047</v>
      </c>
      <c r="C67" s="1" t="s">
        <v>304</v>
      </c>
      <c r="D67" s="2">
        <v>42104</v>
      </c>
      <c r="E67" s="1" t="s">
        <v>631</v>
      </c>
      <c r="F67" s="2">
        <v>42110</v>
      </c>
      <c r="G67" s="67">
        <v>25.02</v>
      </c>
      <c r="H67" s="67">
        <v>20.51</v>
      </c>
      <c r="I67" s="67">
        <v>0</v>
      </c>
      <c r="J67" s="93">
        <v>42151</v>
      </c>
      <c r="K67" s="3">
        <v>30</v>
      </c>
      <c r="L67" s="2">
        <v>42005</v>
      </c>
      <c r="M67" s="2">
        <v>42369</v>
      </c>
      <c r="N67" s="3">
        <v>0</v>
      </c>
      <c r="O67" s="3">
        <v>1316</v>
      </c>
      <c r="P67" s="3">
        <v>4.51</v>
      </c>
      <c r="Q67" s="92">
        <f>IF(J67-F67&gt;0,IF(R67="S",J67-F67,0),0)</f>
        <v>41</v>
      </c>
      <c r="R67" s="67" t="str">
        <f>IF(G67-H67-I67-P67&gt;0,"N","S")</f>
        <v>S</v>
      </c>
      <c r="S67" s="3">
        <f>IF(G67-H67-I67-P67&gt;0,G67-H67-I67-P67,0)</f>
        <v>0</v>
      </c>
      <c r="T67" s="67">
        <f>IF(J67-D67&gt;0,IF(R67="S",J67-D67,0),0)</f>
        <v>47</v>
      </c>
      <c r="U67" s="67">
        <f>IF(R67="S",H67*Q67,0)</f>
        <v>840.91</v>
      </c>
      <c r="V67" s="3">
        <f>IF(R67="S",H67*T67,0)</f>
        <v>963.97</v>
      </c>
      <c r="W67" s="3">
        <f>IF(R67="S",J67-F67-K67,0)</f>
        <v>11</v>
      </c>
      <c r="X67" s="3">
        <f>IF(R67="S",H67*W67,0)</f>
        <v>225.61</v>
      </c>
      <c r="Z67" s="2"/>
      <c r="AB67" s="2"/>
      <c r="AC67" s="2"/>
      <c r="AM67" s="1"/>
      <c r="AN67" s="2"/>
      <c r="AO67" s="1"/>
      <c r="AP67" s="2"/>
      <c r="AT67" s="2"/>
      <c r="AV67" s="2"/>
      <c r="AW67" s="2"/>
      <c r="BC67" s="2"/>
      <c r="BD67" s="2"/>
    </row>
    <row r="68" spans="1:56" ht="12.75">
      <c r="A68" s="3">
        <v>2015</v>
      </c>
      <c r="B68" s="3">
        <v>3049</v>
      </c>
      <c r="C68" s="1" t="s">
        <v>304</v>
      </c>
      <c r="D68" s="2">
        <v>42104</v>
      </c>
      <c r="E68" s="1" t="s">
        <v>632</v>
      </c>
      <c r="F68" s="2">
        <v>42110</v>
      </c>
      <c r="G68" s="67">
        <v>40.52</v>
      </c>
      <c r="H68" s="67">
        <v>33.21</v>
      </c>
      <c r="I68" s="67">
        <v>0</v>
      </c>
      <c r="J68" s="93">
        <v>42151</v>
      </c>
      <c r="K68" s="3">
        <v>30</v>
      </c>
      <c r="L68" s="2">
        <v>42005</v>
      </c>
      <c r="M68" s="2">
        <v>42369</v>
      </c>
      <c r="N68" s="3">
        <v>0</v>
      </c>
      <c r="O68" s="3">
        <v>1316</v>
      </c>
      <c r="P68" s="3">
        <v>7.31</v>
      </c>
      <c r="Q68" s="92">
        <f>IF(J68-F68&gt;0,IF(R68="S",J68-F68,0),0)</f>
        <v>0</v>
      </c>
      <c r="R68" s="67" t="str">
        <f>IF(G68-H68-I68-P68&gt;0,"N","S")</f>
        <v>N</v>
      </c>
      <c r="S68" s="3">
        <f>IF(G68-H68-I68-P68&gt;0,G68-H68-I68-P68,0)</f>
        <v>2.66453525910038E-15</v>
      </c>
      <c r="T68" s="67">
        <f>IF(J68-D68&gt;0,IF(R68="S",J68-D68,0),0)</f>
        <v>0</v>
      </c>
      <c r="U68" s="67">
        <f>IF(R68="S",H68*Q68,0)</f>
        <v>0</v>
      </c>
      <c r="V68" s="3">
        <f>IF(R68="S",H68*T68,0)</f>
        <v>0</v>
      </c>
      <c r="W68" s="3">
        <f>IF(R68="S",J68-F68-K68,0)</f>
        <v>0</v>
      </c>
      <c r="X68" s="3">
        <f>IF(R68="S",H68*W68,0)</f>
        <v>0</v>
      </c>
      <c r="AB68" s="2"/>
      <c r="AC68" s="2"/>
      <c r="AM68" s="1"/>
      <c r="AN68" s="2"/>
      <c r="AO68" s="1"/>
      <c r="AP68" s="2"/>
      <c r="AT68" s="2"/>
      <c r="AV68" s="2"/>
      <c r="AW68" s="2"/>
      <c r="BC68" s="2"/>
      <c r="BD68" s="2"/>
    </row>
    <row r="69" spans="1:56" ht="12.75">
      <c r="A69" s="3">
        <v>2015</v>
      </c>
      <c r="B69" s="3">
        <v>3050</v>
      </c>
      <c r="C69" s="1" t="s">
        <v>304</v>
      </c>
      <c r="D69" s="2">
        <v>42104</v>
      </c>
      <c r="E69" s="1" t="s">
        <v>633</v>
      </c>
      <c r="F69" s="2">
        <v>42110</v>
      </c>
      <c r="G69" s="67">
        <v>643.07</v>
      </c>
      <c r="H69" s="67">
        <v>527.11</v>
      </c>
      <c r="I69" s="67">
        <v>0</v>
      </c>
      <c r="J69" s="93">
        <v>42151</v>
      </c>
      <c r="K69" s="3">
        <v>30</v>
      </c>
      <c r="L69" s="2">
        <v>42005</v>
      </c>
      <c r="M69" s="2">
        <v>42369</v>
      </c>
      <c r="N69" s="3">
        <v>0</v>
      </c>
      <c r="O69" s="3">
        <v>1316</v>
      </c>
      <c r="P69" s="3">
        <v>115.96</v>
      </c>
      <c r="Q69" s="92">
        <f>IF(J69-F69&gt;0,IF(R69="S",J69-F69,0),0)</f>
        <v>0</v>
      </c>
      <c r="R69" s="67" t="str">
        <f>IF(G69-H69-I69-P69&gt;0,"N","S")</f>
        <v>N</v>
      </c>
      <c r="S69" s="3">
        <f>IF(G69-H69-I69-P69&gt;0,G69-H69-I69-P69,0)</f>
        <v>4.2632564145606E-14</v>
      </c>
      <c r="T69" s="67">
        <f>IF(J69-D69&gt;0,IF(R69="S",J69-D69,0),0)</f>
        <v>0</v>
      </c>
      <c r="U69" s="67">
        <f>IF(R69="S",H69*Q69,0)</f>
        <v>0</v>
      </c>
      <c r="V69" s="3">
        <f>IF(R69="S",H69*T69,0)</f>
        <v>0</v>
      </c>
      <c r="W69" s="3">
        <f>IF(R69="S",J69-F69-K69,0)</f>
        <v>0</v>
      </c>
      <c r="X69" s="3">
        <f>IF(R69="S",H69*W69,0)</f>
        <v>0</v>
      </c>
      <c r="Z69" s="2"/>
      <c r="AB69" s="2"/>
      <c r="AC69" s="2"/>
      <c r="AM69" s="1"/>
      <c r="AN69" s="2"/>
      <c r="AO69" s="1"/>
      <c r="AP69" s="2"/>
      <c r="AT69" s="2"/>
      <c r="AV69" s="2"/>
      <c r="AW69" s="2"/>
      <c r="BC69" s="2"/>
      <c r="BD69" s="2"/>
    </row>
    <row r="70" spans="1:56" ht="12.75">
      <c r="A70" s="3">
        <v>2015</v>
      </c>
      <c r="B70" s="3">
        <v>3051</v>
      </c>
      <c r="C70" s="1" t="s">
        <v>304</v>
      </c>
      <c r="D70" s="2">
        <v>42104</v>
      </c>
      <c r="E70" s="1" t="s">
        <v>634</v>
      </c>
      <c r="F70" s="2">
        <v>42110</v>
      </c>
      <c r="G70" s="67">
        <v>26.74</v>
      </c>
      <c r="H70" s="67">
        <v>21.92</v>
      </c>
      <c r="I70" s="67">
        <v>0</v>
      </c>
      <c r="J70" s="93">
        <v>42151</v>
      </c>
      <c r="K70" s="3">
        <v>30</v>
      </c>
      <c r="L70" s="2">
        <v>42005</v>
      </c>
      <c r="M70" s="2">
        <v>42369</v>
      </c>
      <c r="N70" s="3">
        <v>0</v>
      </c>
      <c r="O70" s="3">
        <v>1316</v>
      </c>
      <c r="P70" s="3">
        <v>4.82</v>
      </c>
      <c r="Q70" s="92">
        <f>IF(J70-F70&gt;0,IF(R70="S",J70-F70,0),0)</f>
        <v>41</v>
      </c>
      <c r="R70" s="67" t="str">
        <f>IF(G70-H70-I70-P70&gt;0,"N","S")</f>
        <v>S</v>
      </c>
      <c r="S70" s="3">
        <f>IF(G70-H70-I70-P70&gt;0,G70-H70-I70-P70,0)</f>
        <v>0</v>
      </c>
      <c r="T70" s="67">
        <f>IF(J70-D70&gt;0,IF(R70="S",J70-D70,0),0)</f>
        <v>47</v>
      </c>
      <c r="U70" s="67">
        <f>IF(R70="S",H70*Q70,0)</f>
        <v>898.72</v>
      </c>
      <c r="V70" s="3">
        <f>IF(R70="S",H70*T70,0)</f>
        <v>1030.24</v>
      </c>
      <c r="W70" s="3">
        <f>IF(R70="S",J70-F70-K70,0)</f>
        <v>11</v>
      </c>
      <c r="X70" s="3">
        <f>IF(R70="S",H70*W70,0)</f>
        <v>241.12</v>
      </c>
      <c r="Z70" s="2"/>
      <c r="AB70" s="2"/>
      <c r="AC70" s="2"/>
      <c r="AM70" s="1"/>
      <c r="AN70" s="2"/>
      <c r="AO70" s="1"/>
      <c r="AP70" s="2"/>
      <c r="AT70" s="2"/>
      <c r="AV70" s="2"/>
      <c r="AW70" s="2"/>
      <c r="BC70" s="2"/>
      <c r="BD70" s="2"/>
    </row>
    <row r="71" spans="1:56" ht="12.75">
      <c r="A71" s="3">
        <v>2015</v>
      </c>
      <c r="B71" s="3">
        <v>3052</v>
      </c>
      <c r="C71" s="1" t="s">
        <v>304</v>
      </c>
      <c r="D71" s="2">
        <v>42104</v>
      </c>
      <c r="E71" s="1" t="s">
        <v>635</v>
      </c>
      <c r="F71" s="2">
        <v>42110</v>
      </c>
      <c r="G71" s="67">
        <v>13.18</v>
      </c>
      <c r="H71" s="67">
        <v>10.8</v>
      </c>
      <c r="I71" s="67">
        <v>0</v>
      </c>
      <c r="J71" s="93">
        <v>42151</v>
      </c>
      <c r="K71" s="3">
        <v>30</v>
      </c>
      <c r="L71" s="2">
        <v>42005</v>
      </c>
      <c r="M71" s="2">
        <v>42369</v>
      </c>
      <c r="N71" s="3">
        <v>0</v>
      </c>
      <c r="O71" s="3">
        <v>1316</v>
      </c>
      <c r="P71" s="3">
        <v>2.38</v>
      </c>
      <c r="Q71" s="92">
        <f>IF(J71-F71&gt;0,IF(R71="S",J71-F71,0),0)</f>
        <v>41</v>
      </c>
      <c r="R71" s="67" t="str">
        <f>IF(G71-H71-I71-P71&gt;0,"N","S")</f>
        <v>S</v>
      </c>
      <c r="S71" s="3">
        <f>IF(G71-H71-I71-P71&gt;0,G71-H71-I71-P71,0)</f>
        <v>0</v>
      </c>
      <c r="T71" s="67">
        <f>IF(J71-D71&gt;0,IF(R71="S",J71-D71,0),0)</f>
        <v>47</v>
      </c>
      <c r="U71" s="67">
        <f>IF(R71="S",H71*Q71,0)</f>
        <v>442.8</v>
      </c>
      <c r="V71" s="3">
        <f>IF(R71="S",H71*T71,0)</f>
        <v>507.6</v>
      </c>
      <c r="W71" s="3">
        <f>IF(R71="S",J71-F71-K71,0)</f>
        <v>11</v>
      </c>
      <c r="X71" s="3">
        <f>IF(R71="S",H71*W71,0)</f>
        <v>118.8</v>
      </c>
      <c r="Z71" s="2"/>
      <c r="AB71" s="2"/>
      <c r="AC71" s="2"/>
      <c r="AM71" s="1"/>
      <c r="AN71" s="2"/>
      <c r="AO71" s="1"/>
      <c r="AP71" s="2"/>
      <c r="AT71" s="2"/>
      <c r="AV71" s="2"/>
      <c r="AW71" s="2"/>
      <c r="BC71" s="2"/>
      <c r="BD71" s="2"/>
    </row>
    <row r="72" spans="1:56" ht="12.75">
      <c r="A72" s="3">
        <v>2015</v>
      </c>
      <c r="B72" s="3">
        <v>3053</v>
      </c>
      <c r="C72" s="1" t="s">
        <v>304</v>
      </c>
      <c r="D72" s="2">
        <v>42104</v>
      </c>
      <c r="E72" s="1" t="s">
        <v>636</v>
      </c>
      <c r="F72" s="2">
        <v>42110</v>
      </c>
      <c r="G72" s="67">
        <v>72.32</v>
      </c>
      <c r="H72" s="67">
        <v>59.28</v>
      </c>
      <c r="I72" s="67">
        <v>0</v>
      </c>
      <c r="J72" s="93">
        <v>42151</v>
      </c>
      <c r="K72" s="3">
        <v>30</v>
      </c>
      <c r="L72" s="2">
        <v>42005</v>
      </c>
      <c r="M72" s="2">
        <v>42369</v>
      </c>
      <c r="N72" s="3">
        <v>0</v>
      </c>
      <c r="O72" s="3">
        <v>1316</v>
      </c>
      <c r="P72" s="3">
        <v>13.04</v>
      </c>
      <c r="Q72" s="92">
        <f>IF(J72-F72&gt;0,IF(R72="S",J72-F72,0),0)</f>
        <v>41</v>
      </c>
      <c r="R72" s="67" t="str">
        <f>IF(G72-H72-I72-P72&gt;0,"N","S")</f>
        <v>S</v>
      </c>
      <c r="S72" s="3">
        <f>IF(G72-H72-I72-P72&gt;0,G72-H72-I72-P72,0)</f>
        <v>0</v>
      </c>
      <c r="T72" s="67">
        <f>IF(J72-D72&gt;0,IF(R72="S",J72-D72,0),0)</f>
        <v>47</v>
      </c>
      <c r="U72" s="67">
        <f>IF(R72="S",H72*Q72,0)</f>
        <v>2430.48</v>
      </c>
      <c r="V72" s="3">
        <f>IF(R72="S",H72*T72,0)</f>
        <v>2786.16</v>
      </c>
      <c r="W72" s="3">
        <f>IF(R72="S",J72-F72-K72,0)</f>
        <v>11</v>
      </c>
      <c r="X72" s="3">
        <f>IF(R72="S",H72*W72,0)</f>
        <v>652.08</v>
      </c>
      <c r="Z72" s="2"/>
      <c r="AB72" s="2"/>
      <c r="AC72" s="2"/>
      <c r="AM72" s="1"/>
      <c r="AN72" s="2"/>
      <c r="AO72" s="1"/>
      <c r="AP72" s="2"/>
      <c r="AT72" s="2"/>
      <c r="AV72" s="2"/>
      <c r="AW72" s="2"/>
      <c r="BC72" s="2"/>
      <c r="BD72" s="2"/>
    </row>
    <row r="73" spans="1:56" ht="12.75">
      <c r="A73" s="3">
        <v>2015</v>
      </c>
      <c r="B73" s="3">
        <v>3058</v>
      </c>
      <c r="C73" s="1" t="s">
        <v>304</v>
      </c>
      <c r="D73" s="2">
        <v>42118</v>
      </c>
      <c r="E73" s="1" t="s">
        <v>637</v>
      </c>
      <c r="F73" s="2">
        <v>42123</v>
      </c>
      <c r="G73" s="67">
        <v>319.82</v>
      </c>
      <c r="H73" s="67">
        <v>319.82</v>
      </c>
      <c r="I73" s="67">
        <v>0</v>
      </c>
      <c r="J73" s="93">
        <v>42151</v>
      </c>
      <c r="K73" s="3">
        <v>30</v>
      </c>
      <c r="L73" s="2">
        <v>42005</v>
      </c>
      <c r="M73" s="2">
        <v>42369</v>
      </c>
      <c r="N73" s="3">
        <v>0</v>
      </c>
      <c r="O73" s="3">
        <v>1316</v>
      </c>
      <c r="P73" s="3">
        <v>0</v>
      </c>
      <c r="Q73" s="92">
        <f>IF(J73-F73&gt;0,IF(R73="S",J73-F73,0),0)</f>
        <v>28</v>
      </c>
      <c r="R73" s="67" t="str">
        <f>IF(G73-H73-I73-P73&gt;0,"N","S")</f>
        <v>S</v>
      </c>
      <c r="S73" s="3">
        <f>IF(G73-H73-I73-P73&gt;0,G73-H73-I73-P73,0)</f>
        <v>0</v>
      </c>
      <c r="T73" s="67">
        <f>IF(J73-D73&gt;0,IF(R73="S",J73-D73,0),0)</f>
        <v>33</v>
      </c>
      <c r="U73" s="67">
        <f>IF(R73="S",H73*Q73,0)</f>
        <v>8954.96</v>
      </c>
      <c r="V73" s="3">
        <f>IF(R73="S",H73*T73,0)</f>
        <v>10554.06</v>
      </c>
      <c r="W73" s="3">
        <f>IF(R73="S",J73-F73-K73,0)</f>
        <v>-2</v>
      </c>
      <c r="X73" s="3">
        <f>IF(R73="S",H73*W73,0)</f>
        <v>-639.64</v>
      </c>
      <c r="Z73" s="2"/>
      <c r="AB73" s="2"/>
      <c r="AC73" s="2"/>
      <c r="AM73" s="1"/>
      <c r="AN73" s="2"/>
      <c r="AO73" s="1"/>
      <c r="AP73" s="2"/>
      <c r="AT73" s="2"/>
      <c r="AV73" s="2"/>
      <c r="AW73" s="2"/>
      <c r="BC73" s="2"/>
      <c r="BD73" s="2"/>
    </row>
    <row r="74" spans="1:56" ht="12.75">
      <c r="A74" s="3">
        <v>2015</v>
      </c>
      <c r="B74" s="3">
        <v>3060</v>
      </c>
      <c r="C74" s="1" t="s">
        <v>304</v>
      </c>
      <c r="D74" s="2">
        <v>42118</v>
      </c>
      <c r="E74" s="1" t="s">
        <v>639</v>
      </c>
      <c r="F74" s="2">
        <v>42123</v>
      </c>
      <c r="G74" s="67">
        <v>35.37</v>
      </c>
      <c r="H74" s="67">
        <v>28.99</v>
      </c>
      <c r="I74" s="67">
        <v>0</v>
      </c>
      <c r="J74" s="93">
        <v>42151</v>
      </c>
      <c r="K74" s="3">
        <v>30</v>
      </c>
      <c r="L74" s="2">
        <v>42005</v>
      </c>
      <c r="M74" s="2">
        <v>42369</v>
      </c>
      <c r="N74" s="3">
        <v>0</v>
      </c>
      <c r="O74" s="3">
        <v>1316</v>
      </c>
      <c r="P74" s="3">
        <v>6.38</v>
      </c>
      <c r="Q74" s="92">
        <f>IF(J74-F74&gt;0,IF(R74="S",J74-F74,0),0)</f>
        <v>28</v>
      </c>
      <c r="R74" s="67" t="str">
        <f>IF(G74-H74-I74-P74&gt;0,"N","S")</f>
        <v>S</v>
      </c>
      <c r="S74" s="3">
        <f>IF(G74-H74-I74-P74&gt;0,G74-H74-I74-P74,0)</f>
        <v>0</v>
      </c>
      <c r="T74" s="67">
        <f>IF(J74-D74&gt;0,IF(R74="S",J74-D74,0),0)</f>
        <v>33</v>
      </c>
      <c r="U74" s="67">
        <f>IF(R74="S",H74*Q74,0)</f>
        <v>811.72</v>
      </c>
      <c r="V74" s="3">
        <f>IF(R74="S",H74*T74,0)</f>
        <v>956.67</v>
      </c>
      <c r="W74" s="3">
        <f>IF(R74="S",J74-F74-K74,0)</f>
        <v>-2</v>
      </c>
      <c r="X74" s="3">
        <f>IF(R74="S",H74*W74,0)</f>
        <v>-57.98</v>
      </c>
      <c r="Z74" s="2"/>
      <c r="AB74" s="2"/>
      <c r="AC74" s="2"/>
      <c r="AM74" s="1"/>
      <c r="AN74" s="2"/>
      <c r="AO74" s="1"/>
      <c r="AP74" s="2"/>
      <c r="AT74" s="2"/>
      <c r="AV74" s="2"/>
      <c r="AW74" s="2"/>
      <c r="BC74" s="2"/>
      <c r="BD74" s="2"/>
    </row>
    <row r="75" spans="1:56" ht="12.75">
      <c r="A75" s="3">
        <v>2015</v>
      </c>
      <c r="B75" s="3">
        <v>3061</v>
      </c>
      <c r="C75" s="1" t="s">
        <v>304</v>
      </c>
      <c r="D75" s="2">
        <v>42118</v>
      </c>
      <c r="E75" s="1" t="s">
        <v>640</v>
      </c>
      <c r="F75" s="2">
        <v>42123</v>
      </c>
      <c r="G75" s="67">
        <v>46.47</v>
      </c>
      <c r="H75" s="67">
        <v>38.09</v>
      </c>
      <c r="I75" s="67">
        <v>0</v>
      </c>
      <c r="J75" s="93">
        <v>42151</v>
      </c>
      <c r="K75" s="3">
        <v>30</v>
      </c>
      <c r="L75" s="2">
        <v>42005</v>
      </c>
      <c r="M75" s="2">
        <v>42369</v>
      </c>
      <c r="N75" s="3">
        <v>0</v>
      </c>
      <c r="O75" s="3">
        <v>1316</v>
      </c>
      <c r="P75" s="3">
        <v>8.38</v>
      </c>
      <c r="Q75" s="92">
        <f>IF(J75-F75&gt;0,IF(R75="S",J75-F75,0),0)</f>
        <v>28</v>
      </c>
      <c r="R75" s="67" t="str">
        <f>IF(G75-H75-I75-P75&gt;0,"N","S")</f>
        <v>S</v>
      </c>
      <c r="S75" s="3">
        <f>IF(G75-H75-I75-P75&gt;0,G75-H75-I75-P75,0)</f>
        <v>0</v>
      </c>
      <c r="T75" s="67">
        <f>IF(J75-D75&gt;0,IF(R75="S",J75-D75,0),0)</f>
        <v>33</v>
      </c>
      <c r="U75" s="67">
        <f>IF(R75="S",H75*Q75,0)</f>
        <v>1066.52</v>
      </c>
      <c r="V75" s="3">
        <f>IF(R75="S",H75*T75,0)</f>
        <v>1256.97</v>
      </c>
      <c r="W75" s="3">
        <f>IF(R75="S",J75-F75-K75,0)</f>
        <v>-2</v>
      </c>
      <c r="X75" s="3">
        <f>IF(R75="S",H75*W75,0)</f>
        <v>-76.18</v>
      </c>
      <c r="Z75" s="2"/>
      <c r="AB75" s="2"/>
      <c r="AC75" s="2"/>
      <c r="AM75" s="1"/>
      <c r="AN75" s="2"/>
      <c r="AO75" s="1"/>
      <c r="AP75" s="2"/>
      <c r="AT75" s="2"/>
      <c r="AV75" s="2"/>
      <c r="AW75" s="2"/>
      <c r="BC75" s="2"/>
      <c r="BD75" s="2"/>
    </row>
    <row r="76" spans="1:56" ht="12.75">
      <c r="A76" s="3">
        <v>2015</v>
      </c>
      <c r="B76" s="3">
        <v>3062</v>
      </c>
      <c r="C76" s="1" t="s">
        <v>304</v>
      </c>
      <c r="D76" s="2">
        <v>42118</v>
      </c>
      <c r="E76" s="1" t="s">
        <v>641</v>
      </c>
      <c r="F76" s="2">
        <v>42123</v>
      </c>
      <c r="G76" s="67">
        <v>169.64</v>
      </c>
      <c r="H76" s="67">
        <v>139.05</v>
      </c>
      <c r="I76" s="67">
        <v>0</v>
      </c>
      <c r="J76" s="93">
        <v>42151</v>
      </c>
      <c r="K76" s="3">
        <v>30</v>
      </c>
      <c r="L76" s="2">
        <v>42005</v>
      </c>
      <c r="M76" s="2">
        <v>42369</v>
      </c>
      <c r="N76" s="3">
        <v>0</v>
      </c>
      <c r="O76" s="3">
        <v>1316</v>
      </c>
      <c r="P76" s="3">
        <v>30.59</v>
      </c>
      <c r="Q76" s="92">
        <f>IF(J76-F76&gt;0,IF(R76="S",J76-F76,0),0)</f>
        <v>28</v>
      </c>
      <c r="R76" s="67" t="str">
        <f>IF(G76-H76-I76-P76&gt;0,"N","S")</f>
        <v>S</v>
      </c>
      <c r="S76" s="3">
        <f>IF(G76-H76-I76-P76&gt;0,G76-H76-I76-P76,0)</f>
        <v>0</v>
      </c>
      <c r="T76" s="67">
        <f>IF(J76-D76&gt;0,IF(R76="S",J76-D76,0),0)</f>
        <v>33</v>
      </c>
      <c r="U76" s="67">
        <f>IF(R76="S",H76*Q76,0)</f>
        <v>3893.4</v>
      </c>
      <c r="V76" s="3">
        <f>IF(R76="S",H76*T76,0)</f>
        <v>4588.65</v>
      </c>
      <c r="W76" s="3">
        <f>IF(R76="S",J76-F76-K76,0)</f>
        <v>-2</v>
      </c>
      <c r="X76" s="3">
        <f>IF(R76="S",H76*W76,0)</f>
        <v>-278.1</v>
      </c>
      <c r="Z76" s="2"/>
      <c r="AB76" s="2"/>
      <c r="AC76" s="2"/>
      <c r="AM76" s="1"/>
      <c r="AN76" s="2"/>
      <c r="AO76" s="1"/>
      <c r="AP76" s="2"/>
      <c r="AT76" s="2"/>
      <c r="AV76" s="2"/>
      <c r="AW76" s="2"/>
      <c r="BC76" s="2"/>
      <c r="BD76" s="2"/>
    </row>
    <row r="77" spans="1:56" ht="12.75">
      <c r="A77" s="3">
        <v>2015</v>
      </c>
      <c r="B77" s="3">
        <v>3063</v>
      </c>
      <c r="C77" s="1" t="s">
        <v>304</v>
      </c>
      <c r="D77" s="2">
        <v>42118</v>
      </c>
      <c r="E77" s="1" t="s">
        <v>642</v>
      </c>
      <c r="F77" s="2">
        <v>42123</v>
      </c>
      <c r="G77" s="67">
        <v>66.25</v>
      </c>
      <c r="H77" s="67">
        <v>54.3</v>
      </c>
      <c r="I77" s="67">
        <v>0</v>
      </c>
      <c r="J77" s="93">
        <v>42151</v>
      </c>
      <c r="K77" s="3">
        <v>30</v>
      </c>
      <c r="L77" s="2">
        <v>42005</v>
      </c>
      <c r="M77" s="2">
        <v>42369</v>
      </c>
      <c r="N77" s="3">
        <v>0</v>
      </c>
      <c r="O77" s="3">
        <v>1316</v>
      </c>
      <c r="P77" s="3">
        <v>11.95</v>
      </c>
      <c r="Q77" s="92">
        <f>IF(J77-F77&gt;0,IF(R77="S",J77-F77,0),0)</f>
        <v>0</v>
      </c>
      <c r="R77" s="67" t="str">
        <f>IF(G77-H77-I77-P77&gt;0,"N","S")</f>
        <v>N</v>
      </c>
      <c r="S77" s="3">
        <f>IF(G77-H77-I77-P77&gt;0,G77-H77-I77-P77,0)</f>
        <v>3.5527136788005E-15</v>
      </c>
      <c r="T77" s="67">
        <f>IF(J77-D77&gt;0,IF(R77="S",J77-D77,0),0)</f>
        <v>0</v>
      </c>
      <c r="U77" s="67">
        <f>IF(R77="S",H77*Q77,0)</f>
        <v>0</v>
      </c>
      <c r="V77" s="3">
        <f>IF(R77="S",H77*T77,0)</f>
        <v>0</v>
      </c>
      <c r="W77" s="3">
        <f>IF(R77="S",J77-F77-K77,0)</f>
        <v>0</v>
      </c>
      <c r="X77" s="3">
        <f>IF(R77="S",H77*W77,0)</f>
        <v>0</v>
      </c>
      <c r="Z77" s="2"/>
      <c r="AB77" s="2"/>
      <c r="AC77" s="2"/>
      <c r="AM77" s="1"/>
      <c r="AN77" s="2"/>
      <c r="AO77" s="1"/>
      <c r="AP77" s="2"/>
      <c r="AT77" s="2"/>
      <c r="AV77" s="2"/>
      <c r="AW77" s="2"/>
      <c r="BC77" s="2"/>
      <c r="BD77" s="2"/>
    </row>
    <row r="78" spans="1:56" ht="12.75">
      <c r="A78" s="3">
        <v>2015</v>
      </c>
      <c r="B78" s="3">
        <v>3068</v>
      </c>
      <c r="C78" s="1" t="s">
        <v>304</v>
      </c>
      <c r="D78" s="2">
        <v>42118</v>
      </c>
      <c r="E78" s="1" t="s">
        <v>643</v>
      </c>
      <c r="F78" s="2">
        <v>42123</v>
      </c>
      <c r="G78" s="67">
        <v>17.95</v>
      </c>
      <c r="H78" s="67">
        <v>14.71</v>
      </c>
      <c r="I78" s="67">
        <v>0</v>
      </c>
      <c r="J78" s="93">
        <v>42151</v>
      </c>
      <c r="K78" s="3">
        <v>30</v>
      </c>
      <c r="L78" s="2">
        <v>42005</v>
      </c>
      <c r="M78" s="2">
        <v>42369</v>
      </c>
      <c r="N78" s="3">
        <v>0</v>
      </c>
      <c r="O78" s="3">
        <v>1316</v>
      </c>
      <c r="P78" s="3">
        <v>3.24</v>
      </c>
      <c r="Q78" s="92">
        <f>IF(J78-F78&gt;0,IF(R78="S",J78-F78,0),0)</f>
        <v>28</v>
      </c>
      <c r="R78" s="67" t="str">
        <f>IF(G78-H78-I78-P78&gt;0,"N","S")</f>
        <v>S</v>
      </c>
      <c r="S78" s="3">
        <f>IF(G78-H78-I78-P78&gt;0,G78-H78-I78-P78,0)</f>
        <v>0</v>
      </c>
      <c r="T78" s="67">
        <f>IF(J78-D78&gt;0,IF(R78="S",J78-D78,0),0)</f>
        <v>33</v>
      </c>
      <c r="U78" s="67">
        <f>IF(R78="S",H78*Q78,0)</f>
        <v>411.88</v>
      </c>
      <c r="V78" s="3">
        <f>IF(R78="S",H78*T78,0)</f>
        <v>485.43</v>
      </c>
      <c r="W78" s="3">
        <f>IF(R78="S",J78-F78-K78,0)</f>
        <v>-2</v>
      </c>
      <c r="X78" s="3">
        <f>IF(R78="S",H78*W78,0)</f>
        <v>-29.42</v>
      </c>
      <c r="Z78" s="2"/>
      <c r="AB78" s="2"/>
      <c r="AC78" s="2"/>
      <c r="AM78" s="1"/>
      <c r="AN78" s="2"/>
      <c r="AO78" s="1"/>
      <c r="AP78" s="2"/>
      <c r="AT78" s="2"/>
      <c r="AV78" s="2"/>
      <c r="AW78" s="2"/>
      <c r="BC78" s="2"/>
      <c r="BD78" s="2"/>
    </row>
    <row r="79" spans="1:56" ht="12.75">
      <c r="A79" s="3">
        <v>2015</v>
      </c>
      <c r="B79" s="3">
        <v>3069</v>
      </c>
      <c r="C79" s="1" t="s">
        <v>304</v>
      </c>
      <c r="D79" s="2">
        <v>42118</v>
      </c>
      <c r="E79" s="1" t="s">
        <v>644</v>
      </c>
      <c r="F79" s="2">
        <v>42123</v>
      </c>
      <c r="G79" s="67">
        <v>31.23</v>
      </c>
      <c r="H79" s="67">
        <v>25.6</v>
      </c>
      <c r="I79" s="67">
        <v>0</v>
      </c>
      <c r="J79" s="93">
        <v>42151</v>
      </c>
      <c r="K79" s="3">
        <v>30</v>
      </c>
      <c r="L79" s="2">
        <v>42005</v>
      </c>
      <c r="M79" s="2">
        <v>42369</v>
      </c>
      <c r="N79" s="3">
        <v>0</v>
      </c>
      <c r="O79" s="3">
        <v>1316</v>
      </c>
      <c r="P79" s="3">
        <v>5.63</v>
      </c>
      <c r="Q79" s="92">
        <f>IF(J79-F79&gt;0,IF(R79="S",J79-F79,0),0)</f>
        <v>28</v>
      </c>
      <c r="R79" s="67" t="str">
        <f>IF(G79-H79-I79-P79&gt;0,"N","S")</f>
        <v>S</v>
      </c>
      <c r="S79" s="3">
        <f>IF(G79-H79-I79-P79&gt;0,G79-H79-I79-P79,0)</f>
        <v>0</v>
      </c>
      <c r="T79" s="67">
        <f>IF(J79-D79&gt;0,IF(R79="S",J79-D79,0),0)</f>
        <v>33</v>
      </c>
      <c r="U79" s="67">
        <f>IF(R79="S",H79*Q79,0)</f>
        <v>716.8</v>
      </c>
      <c r="V79" s="3">
        <f>IF(R79="S",H79*T79,0)</f>
        <v>844.8</v>
      </c>
      <c r="W79" s="3">
        <f>IF(R79="S",J79-F79-K79,0)</f>
        <v>-2</v>
      </c>
      <c r="X79" s="3">
        <f>IF(R79="S",H79*W79,0)</f>
        <v>-51.2</v>
      </c>
      <c r="Z79" s="2"/>
      <c r="AB79" s="2"/>
      <c r="AC79" s="2"/>
      <c r="AM79" s="1"/>
      <c r="AN79" s="2"/>
      <c r="AO79" s="1"/>
      <c r="AP79" s="2"/>
      <c r="AT79" s="2"/>
      <c r="AV79" s="2"/>
      <c r="AW79" s="2"/>
      <c r="BC79" s="2"/>
      <c r="BD79" s="2"/>
    </row>
    <row r="80" spans="1:56" ht="12.75">
      <c r="A80" s="3">
        <v>2015</v>
      </c>
      <c r="B80" s="3">
        <v>3070</v>
      </c>
      <c r="C80" s="1" t="s">
        <v>304</v>
      </c>
      <c r="D80" s="2">
        <v>42118</v>
      </c>
      <c r="E80" s="1" t="s">
        <v>645</v>
      </c>
      <c r="F80" s="2">
        <v>42153</v>
      </c>
      <c r="G80" s="67">
        <v>53.05</v>
      </c>
      <c r="H80" s="67">
        <v>43.48</v>
      </c>
      <c r="I80" s="67">
        <v>0</v>
      </c>
      <c r="J80" s="93">
        <v>42151</v>
      </c>
      <c r="K80" s="3">
        <v>30</v>
      </c>
      <c r="L80" s="2">
        <v>42005</v>
      </c>
      <c r="M80" s="2">
        <v>42369</v>
      </c>
      <c r="N80" s="3">
        <v>0</v>
      </c>
      <c r="O80" s="3">
        <v>1316</v>
      </c>
      <c r="P80" s="3">
        <v>9.57</v>
      </c>
      <c r="Q80" s="92">
        <f>IF(J80-F80&gt;0,IF(R80="S",J80-F80,0),0)</f>
        <v>0</v>
      </c>
      <c r="R80" s="67" t="str">
        <f>IF(G80-H80-I80-P80&gt;0,"N","S")</f>
        <v>S</v>
      </c>
      <c r="S80" s="3">
        <f>IF(G80-H80-I80-P80&gt;0,G80-H80-I80-P80,0)</f>
        <v>0</v>
      </c>
      <c r="T80" s="67">
        <f>IF(J80-D80&gt;0,IF(R80="S",J80-D80,0),0)</f>
        <v>33</v>
      </c>
      <c r="U80" s="67">
        <f>IF(R80="S",H80*Q80,0)</f>
        <v>0</v>
      </c>
      <c r="V80" s="3">
        <f>IF(R80="S",H80*T80,0)</f>
        <v>1434.84</v>
      </c>
      <c r="W80" s="3">
        <f>IF(R80="S",J80-F80-K80,0)</f>
        <v>-32</v>
      </c>
      <c r="X80" s="3">
        <f>IF(R80="S",H80*W80,0)</f>
        <v>-1391.36</v>
      </c>
      <c r="Z80" s="2"/>
      <c r="AB80" s="2"/>
      <c r="AC80" s="2"/>
      <c r="AM80" s="1"/>
      <c r="AN80" s="2"/>
      <c r="AO80" s="1"/>
      <c r="AP80" s="2"/>
      <c r="AT80" s="2"/>
      <c r="AV80" s="2"/>
      <c r="AW80" s="2"/>
      <c r="BC80" s="2"/>
      <c r="BD80" s="2"/>
    </row>
    <row r="81" spans="1:56" ht="12.75">
      <c r="A81" s="3">
        <v>2015</v>
      </c>
      <c r="B81" s="3">
        <v>3071</v>
      </c>
      <c r="C81" s="1" t="s">
        <v>304</v>
      </c>
      <c r="D81" s="2">
        <v>42118</v>
      </c>
      <c r="E81" s="1" t="s">
        <v>646</v>
      </c>
      <c r="F81" s="2">
        <v>42153</v>
      </c>
      <c r="G81" s="67">
        <v>90.82</v>
      </c>
      <c r="H81" s="67">
        <v>74.44</v>
      </c>
      <c r="I81" s="67">
        <v>0</v>
      </c>
      <c r="J81" s="93">
        <v>42151</v>
      </c>
      <c r="K81" s="3">
        <v>30</v>
      </c>
      <c r="L81" s="2">
        <v>42005</v>
      </c>
      <c r="M81" s="2">
        <v>42369</v>
      </c>
      <c r="N81" s="3">
        <v>0</v>
      </c>
      <c r="O81" s="3">
        <v>1316</v>
      </c>
      <c r="P81" s="3">
        <v>16.38</v>
      </c>
      <c r="Q81" s="92">
        <f>IF(J81-F81&gt;0,IF(R81="S",J81-F81,0),0)</f>
        <v>0</v>
      </c>
      <c r="R81" s="67" t="str">
        <f>IF(G81-H81-I81-P81&gt;0,"N","S")</f>
        <v>S</v>
      </c>
      <c r="S81" s="3">
        <f>IF(G81-H81-I81-P81&gt;0,G81-H81-I81-P81,0)</f>
        <v>0</v>
      </c>
      <c r="T81" s="67">
        <f>IF(J81-D81&gt;0,IF(R81="S",J81-D81,0),0)</f>
        <v>33</v>
      </c>
      <c r="U81" s="67">
        <f>IF(R81="S",H81*Q81,0)</f>
        <v>0</v>
      </c>
      <c r="V81" s="3">
        <f>IF(R81="S",H81*T81,0)</f>
        <v>2456.52</v>
      </c>
      <c r="W81" s="3">
        <f>IF(R81="S",J81-F81-K81,0)</f>
        <v>-32</v>
      </c>
      <c r="X81" s="3">
        <f>IF(R81="S",H81*W81,0)</f>
        <v>-2382.08</v>
      </c>
      <c r="Z81" s="2"/>
      <c r="AB81" s="2"/>
      <c r="AC81" s="2"/>
      <c r="AM81" s="1"/>
      <c r="AN81" s="2"/>
      <c r="AO81" s="1"/>
      <c r="AP81" s="2"/>
      <c r="AT81" s="2"/>
      <c r="AV81" s="2"/>
      <c r="AW81" s="2"/>
      <c r="BC81" s="2"/>
      <c r="BD81" s="2"/>
    </row>
    <row r="82" spans="1:56" ht="12.75">
      <c r="A82" s="3">
        <v>2015</v>
      </c>
      <c r="B82" s="3">
        <v>3072</v>
      </c>
      <c r="C82" s="1" t="s">
        <v>304</v>
      </c>
      <c r="D82" s="2">
        <v>42118</v>
      </c>
      <c r="E82" s="1" t="s">
        <v>647</v>
      </c>
      <c r="F82" s="2">
        <v>42123</v>
      </c>
      <c r="G82" s="67">
        <v>7.33</v>
      </c>
      <c r="H82" s="67">
        <v>6.01</v>
      </c>
      <c r="I82" s="67">
        <v>0</v>
      </c>
      <c r="J82" s="93">
        <v>42151</v>
      </c>
      <c r="K82" s="3">
        <v>30</v>
      </c>
      <c r="L82" s="2">
        <v>42005</v>
      </c>
      <c r="M82" s="2">
        <v>42369</v>
      </c>
      <c r="N82" s="3">
        <v>0</v>
      </c>
      <c r="O82" s="3">
        <v>1316</v>
      </c>
      <c r="P82" s="3">
        <v>1.32</v>
      </c>
      <c r="Q82" s="92">
        <f>IF(J82-F82&gt;0,IF(R82="S",J82-F82,0),0)</f>
        <v>0</v>
      </c>
      <c r="R82" s="67" t="str">
        <f>IF(G82-H82-I82-P82&gt;0,"N","S")</f>
        <v>N</v>
      </c>
      <c r="S82" s="3">
        <f>IF(G82-H82-I82-P82&gt;0,G82-H82-I82-P82,0)</f>
        <v>2.22044604925031E-16</v>
      </c>
      <c r="T82" s="67">
        <f>IF(J82-D82&gt;0,IF(R82="S",J82-D82,0),0)</f>
        <v>0</v>
      </c>
      <c r="U82" s="67">
        <f>IF(R82="S",H82*Q82,0)</f>
        <v>0</v>
      </c>
      <c r="V82" s="3">
        <f>IF(R82="S",H82*T82,0)</f>
        <v>0</v>
      </c>
      <c r="W82" s="3">
        <f>IF(R82="S",J82-F82-K82,0)</f>
        <v>0</v>
      </c>
      <c r="X82" s="3">
        <f>IF(R82="S",H82*W82,0)</f>
        <v>0</v>
      </c>
      <c r="Z82" s="2"/>
      <c r="AB82" s="2"/>
      <c r="AC82" s="2"/>
      <c r="AM82" s="1"/>
      <c r="AN82" s="2"/>
      <c r="AO82" s="1"/>
      <c r="AP82" s="2"/>
      <c r="AT82" s="2"/>
      <c r="AV82" s="2"/>
      <c r="AW82" s="2"/>
      <c r="BC82" s="2"/>
      <c r="BD82" s="2"/>
    </row>
    <row r="83" spans="1:56" ht="12.75">
      <c r="A83" s="3">
        <v>2015</v>
      </c>
      <c r="B83" s="3">
        <v>3073</v>
      </c>
      <c r="C83" s="1" t="s">
        <v>304</v>
      </c>
      <c r="D83" s="2">
        <v>42118</v>
      </c>
      <c r="E83" s="1" t="s">
        <v>648</v>
      </c>
      <c r="F83" s="2">
        <v>42123</v>
      </c>
      <c r="G83" s="67">
        <v>304.46</v>
      </c>
      <c r="H83" s="67">
        <v>249.56</v>
      </c>
      <c r="I83" s="67">
        <v>0</v>
      </c>
      <c r="J83" s="93">
        <v>42151</v>
      </c>
      <c r="K83" s="3">
        <v>30</v>
      </c>
      <c r="L83" s="2">
        <v>42005</v>
      </c>
      <c r="M83" s="2">
        <v>42369</v>
      </c>
      <c r="N83" s="3">
        <v>0</v>
      </c>
      <c r="O83" s="3">
        <v>1316</v>
      </c>
      <c r="P83" s="3">
        <v>54.9</v>
      </c>
      <c r="Q83" s="92">
        <f>IF(J83-F83&gt;0,IF(R83="S",J83-F83,0),0)</f>
        <v>28</v>
      </c>
      <c r="R83" s="67" t="str">
        <f>IF(G83-H83-I83-P83&gt;0,"N","S")</f>
        <v>S</v>
      </c>
      <c r="S83" s="3">
        <f>IF(G83-H83-I83-P83&gt;0,G83-H83-I83-P83,0)</f>
        <v>0</v>
      </c>
      <c r="T83" s="67">
        <f>IF(J83-D83&gt;0,IF(R83="S",J83-D83,0),0)</f>
        <v>33</v>
      </c>
      <c r="U83" s="67">
        <f>IF(R83="S",H83*Q83,0)</f>
        <v>6987.68</v>
      </c>
      <c r="V83" s="3">
        <f>IF(R83="S",H83*T83,0)</f>
        <v>8235.48</v>
      </c>
      <c r="W83" s="3">
        <f>IF(R83="S",J83-F83-K83,0)</f>
        <v>-2</v>
      </c>
      <c r="X83" s="3">
        <f>IF(R83="S",H83*W83,0)</f>
        <v>-499.12</v>
      </c>
      <c r="Z83" s="2"/>
      <c r="AB83" s="2"/>
      <c r="AC83" s="2"/>
      <c r="AM83" s="1"/>
      <c r="AN83" s="2"/>
      <c r="AO83" s="1"/>
      <c r="AP83" s="2"/>
      <c r="AT83" s="2"/>
      <c r="AV83" s="2"/>
      <c r="AW83" s="2"/>
      <c r="BC83" s="2"/>
      <c r="BD83" s="2"/>
    </row>
    <row r="84" spans="1:56" ht="12.75">
      <c r="A84" s="3">
        <v>2015</v>
      </c>
      <c r="B84" s="3">
        <v>3075</v>
      </c>
      <c r="C84" s="1" t="s">
        <v>304</v>
      </c>
      <c r="D84" s="2">
        <v>42118</v>
      </c>
      <c r="E84" s="1" t="s">
        <v>649</v>
      </c>
      <c r="F84" s="2">
        <v>42123</v>
      </c>
      <c r="G84" s="67">
        <v>299.85</v>
      </c>
      <c r="H84" s="67">
        <v>245.78</v>
      </c>
      <c r="I84" s="67">
        <v>0</v>
      </c>
      <c r="J84" s="93">
        <v>42151</v>
      </c>
      <c r="K84" s="3">
        <v>30</v>
      </c>
      <c r="L84" s="2">
        <v>42005</v>
      </c>
      <c r="M84" s="2">
        <v>42369</v>
      </c>
      <c r="N84" s="3">
        <v>0</v>
      </c>
      <c r="O84" s="3">
        <v>1316</v>
      </c>
      <c r="P84" s="3">
        <v>54.07</v>
      </c>
      <c r="Q84" s="92">
        <f>IF(J84-F84&gt;0,IF(R84="S",J84-F84,0),0)</f>
        <v>0</v>
      </c>
      <c r="R84" s="67" t="str">
        <f>IF(G84-H84-I84-P84&gt;0,"N","S")</f>
        <v>N</v>
      </c>
      <c r="S84" s="3">
        <f>IF(G84-H84-I84-P84&gt;0,G84-H84-I84-P84,0)</f>
        <v>2.1316282072803E-14</v>
      </c>
      <c r="T84" s="67">
        <f>IF(J84-D84&gt;0,IF(R84="S",J84-D84,0),0)</f>
        <v>0</v>
      </c>
      <c r="U84" s="67">
        <f>IF(R84="S",H84*Q84,0)</f>
        <v>0</v>
      </c>
      <c r="V84" s="3">
        <f>IF(R84="S",H84*T84,0)</f>
        <v>0</v>
      </c>
      <c r="W84" s="3">
        <f>IF(R84="S",J84-F84-K84,0)</f>
        <v>0</v>
      </c>
      <c r="X84" s="3">
        <f>IF(R84="S",H84*W84,0)</f>
        <v>0</v>
      </c>
      <c r="Z84" s="2"/>
      <c r="AB84" s="2"/>
      <c r="AC84" s="2"/>
      <c r="AM84" s="1"/>
      <c r="AN84" s="2"/>
      <c r="AO84" s="1"/>
      <c r="AP84" s="2"/>
      <c r="AT84" s="2"/>
      <c r="AV84" s="2"/>
      <c r="AW84" s="2"/>
      <c r="BC84" s="2"/>
      <c r="BD84" s="2"/>
    </row>
    <row r="85" spans="1:56" ht="12.75">
      <c r="A85" s="3">
        <v>2015</v>
      </c>
      <c r="B85" s="3">
        <v>3076</v>
      </c>
      <c r="C85" s="1" t="s">
        <v>304</v>
      </c>
      <c r="D85" s="2">
        <v>42118</v>
      </c>
      <c r="E85" s="1" t="s">
        <v>650</v>
      </c>
      <c r="F85" s="2">
        <v>42123</v>
      </c>
      <c r="G85" s="67">
        <v>56.82</v>
      </c>
      <c r="H85" s="67">
        <v>46.57</v>
      </c>
      <c r="I85" s="67">
        <v>0</v>
      </c>
      <c r="J85" s="93">
        <v>42151</v>
      </c>
      <c r="K85" s="3">
        <v>30</v>
      </c>
      <c r="L85" s="2">
        <v>42005</v>
      </c>
      <c r="M85" s="2">
        <v>42369</v>
      </c>
      <c r="N85" s="3">
        <v>0</v>
      </c>
      <c r="O85" s="3">
        <v>1316</v>
      </c>
      <c r="P85" s="3">
        <v>10.25</v>
      </c>
      <c r="Q85" s="92">
        <f>IF(J85-F85&gt;0,IF(R85="S",J85-F85,0),0)</f>
        <v>28</v>
      </c>
      <c r="R85" s="67" t="str">
        <f>IF(G85-H85-I85-P85&gt;0,"N","S")</f>
        <v>S</v>
      </c>
      <c r="S85" s="3">
        <f>IF(G85-H85-I85-P85&gt;0,G85-H85-I85-P85,0)</f>
        <v>0</v>
      </c>
      <c r="T85" s="67">
        <f>IF(J85-D85&gt;0,IF(R85="S",J85-D85,0),0)</f>
        <v>33</v>
      </c>
      <c r="U85" s="67">
        <f>IF(R85="S",H85*Q85,0)</f>
        <v>1303.96</v>
      </c>
      <c r="V85" s="3">
        <f>IF(R85="S",H85*T85,0)</f>
        <v>1536.81</v>
      </c>
      <c r="W85" s="3">
        <f>IF(R85="S",J85-F85-K85,0)</f>
        <v>-2</v>
      </c>
      <c r="X85" s="3">
        <f>IF(R85="S",H85*W85,0)</f>
        <v>-93.14</v>
      </c>
      <c r="Z85" s="2"/>
      <c r="AB85" s="2"/>
      <c r="AC85" s="2"/>
      <c r="AM85" s="1"/>
      <c r="AN85" s="2"/>
      <c r="AO85" s="1"/>
      <c r="AP85" s="2"/>
      <c r="AT85" s="2"/>
      <c r="AV85" s="2"/>
      <c r="AW85" s="2"/>
      <c r="BC85" s="2"/>
      <c r="BD85" s="2"/>
    </row>
    <row r="86" spans="1:56" ht="12.75">
      <c r="A86" s="3">
        <v>2015</v>
      </c>
      <c r="B86" s="3">
        <v>2158</v>
      </c>
      <c r="C86" s="1" t="s">
        <v>302</v>
      </c>
      <c r="D86" s="2">
        <v>42102</v>
      </c>
      <c r="E86" s="1" t="s">
        <v>553</v>
      </c>
      <c r="F86" s="2">
        <v>42104</v>
      </c>
      <c r="G86" s="67">
        <v>90.9</v>
      </c>
      <c r="H86" s="67">
        <v>74.51</v>
      </c>
      <c r="I86" s="67">
        <v>0</v>
      </c>
      <c r="J86" s="93">
        <v>42150</v>
      </c>
      <c r="K86" s="3">
        <v>30</v>
      </c>
      <c r="L86" s="2">
        <v>42005</v>
      </c>
      <c r="M86" s="2">
        <v>42369</v>
      </c>
      <c r="N86" s="3">
        <v>0</v>
      </c>
      <c r="O86" s="3">
        <v>1316</v>
      </c>
      <c r="P86" s="3">
        <v>16.39</v>
      </c>
      <c r="Q86" s="92">
        <f>IF(J86-F86&gt;0,IF(R86="S",J86-F86,0),0)</f>
        <v>46</v>
      </c>
      <c r="R86" s="67" t="str">
        <f>IF(G86-H86-I86-P86&gt;0,"N","S")</f>
        <v>S</v>
      </c>
      <c r="S86" s="3">
        <f>IF(G86-H86-I86-P86&gt;0,G86-H86-I86-P86,0)</f>
        <v>0</v>
      </c>
      <c r="T86" s="67">
        <f>IF(J86-D86&gt;0,IF(R86="S",J86-D86,0),0)</f>
        <v>48</v>
      </c>
      <c r="U86" s="67">
        <f>IF(R86="S",H86*Q86,0)</f>
        <v>3427.46</v>
      </c>
      <c r="V86" s="3">
        <f>IF(R86="S",H86*T86,0)</f>
        <v>3576.48</v>
      </c>
      <c r="W86" s="3">
        <f>IF(R86="S",J86-F86-K86,0)</f>
        <v>16</v>
      </c>
      <c r="X86" s="3">
        <f>IF(R86="S",H86*W86,0)</f>
        <v>1192.16</v>
      </c>
      <c r="Z86" s="2"/>
      <c r="AB86" s="2"/>
      <c r="AC86" s="2"/>
      <c r="AM86" s="1"/>
      <c r="AN86" s="2"/>
      <c r="AO86" s="1"/>
      <c r="AP86" s="2"/>
      <c r="AT86" s="2"/>
      <c r="AV86" s="2"/>
      <c r="AW86" s="2"/>
      <c r="BC86" s="2"/>
      <c r="BD86" s="2"/>
    </row>
    <row r="87" spans="1:56" ht="12.75">
      <c r="A87" s="3">
        <v>2015</v>
      </c>
      <c r="B87" s="3">
        <v>2161</v>
      </c>
      <c r="C87" s="1" t="s">
        <v>302</v>
      </c>
      <c r="D87" s="2">
        <v>42103</v>
      </c>
      <c r="E87" s="1" t="s">
        <v>554</v>
      </c>
      <c r="F87" s="2">
        <v>42104</v>
      </c>
      <c r="G87" s="67">
        <v>152.95</v>
      </c>
      <c r="H87" s="67">
        <v>125.37</v>
      </c>
      <c r="I87" s="67">
        <v>0</v>
      </c>
      <c r="J87" s="93">
        <v>42150</v>
      </c>
      <c r="K87" s="3">
        <v>30</v>
      </c>
      <c r="L87" s="2">
        <v>42005</v>
      </c>
      <c r="M87" s="2">
        <v>42369</v>
      </c>
      <c r="N87" s="3">
        <v>0</v>
      </c>
      <c r="O87" s="3">
        <v>1316</v>
      </c>
      <c r="P87" s="3">
        <v>27.58</v>
      </c>
      <c r="Q87" s="92">
        <f>IF(J87-F87&gt;0,IF(R87="S",J87-F87,0),0)</f>
        <v>46</v>
      </c>
      <c r="R87" s="67" t="str">
        <f>IF(G87-H87-I87-P87&gt;0,"N","S")</f>
        <v>S</v>
      </c>
      <c r="S87" s="3">
        <f>IF(G87-H87-I87-P87&gt;0,G87-H87-I87-P87,0)</f>
        <v>0</v>
      </c>
      <c r="T87" s="67">
        <f>IF(J87-D87&gt;0,IF(R87="S",J87-D87,0),0)</f>
        <v>47</v>
      </c>
      <c r="U87" s="67">
        <f>IF(R87="S",H87*Q87,0)</f>
        <v>5767.02</v>
      </c>
      <c r="V87" s="3">
        <f>IF(R87="S",H87*T87,0)</f>
        <v>5892.39</v>
      </c>
      <c r="W87" s="3">
        <f>IF(R87="S",J87-F87-K87,0)</f>
        <v>16</v>
      </c>
      <c r="X87" s="3">
        <f>IF(R87="S",H87*W87,0)</f>
        <v>2005.92</v>
      </c>
      <c r="Z87" s="2"/>
      <c r="AB87" s="2"/>
      <c r="AC87" s="2"/>
      <c r="AM87" s="1"/>
      <c r="AN87" s="2"/>
      <c r="AO87" s="1"/>
      <c r="AP87" s="2"/>
      <c r="AT87" s="2"/>
      <c r="AV87" s="2"/>
      <c r="AW87" s="2"/>
      <c r="BC87" s="2"/>
      <c r="BD87" s="2"/>
    </row>
    <row r="88" spans="1:56" ht="12.75">
      <c r="A88" s="3">
        <v>2015</v>
      </c>
      <c r="B88" s="3">
        <v>2812</v>
      </c>
      <c r="C88" s="1" t="s">
        <v>350</v>
      </c>
      <c r="D88" s="2">
        <v>42121</v>
      </c>
      <c r="E88" s="1" t="s">
        <v>559</v>
      </c>
      <c r="F88" s="2">
        <v>42122</v>
      </c>
      <c r="G88" s="67">
        <v>3</v>
      </c>
      <c r="H88" s="67">
        <v>2.46</v>
      </c>
      <c r="I88" s="67">
        <v>0</v>
      </c>
      <c r="J88" s="93">
        <v>42150</v>
      </c>
      <c r="K88" s="3">
        <v>30</v>
      </c>
      <c r="L88" s="2">
        <v>42005</v>
      </c>
      <c r="M88" s="2">
        <v>42369</v>
      </c>
      <c r="N88" s="3">
        <v>0</v>
      </c>
      <c r="O88" s="3">
        <v>1318</v>
      </c>
      <c r="P88" s="3">
        <v>0.54</v>
      </c>
      <c r="Q88" s="92">
        <f>IF(J88-F88&gt;0,IF(R88="S",J88-F88,0),0)</f>
        <v>28</v>
      </c>
      <c r="R88" s="67" t="str">
        <f>IF(G88-H88-I88-P88&gt;0,"N","S")</f>
        <v>S</v>
      </c>
      <c r="S88" s="3">
        <f>IF(G88-H88-I88-P88&gt;0,G88-H88-I88-P88,0)</f>
        <v>0</v>
      </c>
      <c r="T88" s="67">
        <f>IF(J88-D88&gt;0,IF(R88="S",J88-D88,0),0)</f>
        <v>29</v>
      </c>
      <c r="U88" s="67">
        <f>IF(R88="S",H88*Q88,0)</f>
        <v>68.88</v>
      </c>
      <c r="V88" s="3">
        <f>IF(R88="S",H88*T88,0)</f>
        <v>71.34</v>
      </c>
      <c r="W88" s="3">
        <f>IF(R88="S",J88-F88-K88,0)</f>
        <v>-2</v>
      </c>
      <c r="X88" s="3">
        <f>IF(R88="S",H88*W88,0)</f>
        <v>-4.92</v>
      </c>
      <c r="Z88" s="2"/>
      <c r="AB88" s="2"/>
      <c r="AC88" s="2"/>
      <c r="AM88" s="1"/>
      <c r="AN88" s="2"/>
      <c r="AO88" s="1"/>
      <c r="AP88" s="2"/>
      <c r="AT88" s="2"/>
      <c r="AV88" s="2"/>
      <c r="AW88" s="2"/>
      <c r="BC88" s="2"/>
      <c r="BD88" s="2"/>
    </row>
    <row r="89" spans="1:56" ht="12.75">
      <c r="A89" s="3">
        <v>2015</v>
      </c>
      <c r="B89" s="3">
        <v>2814</v>
      </c>
      <c r="C89" s="1" t="s">
        <v>350</v>
      </c>
      <c r="D89" s="2">
        <v>42121</v>
      </c>
      <c r="E89" s="1" t="s">
        <v>561</v>
      </c>
      <c r="F89" s="2">
        <v>42122</v>
      </c>
      <c r="G89" s="67">
        <v>26.5</v>
      </c>
      <c r="H89" s="67">
        <v>21.72</v>
      </c>
      <c r="I89" s="67">
        <v>0</v>
      </c>
      <c r="J89" s="93">
        <v>42150</v>
      </c>
      <c r="K89" s="3">
        <v>30</v>
      </c>
      <c r="L89" s="2">
        <v>42005</v>
      </c>
      <c r="M89" s="2">
        <v>42369</v>
      </c>
      <c r="N89" s="3">
        <v>0</v>
      </c>
      <c r="O89" s="3">
        <v>1318</v>
      </c>
      <c r="P89" s="3">
        <v>4.78</v>
      </c>
      <c r="Q89" s="92">
        <f>IF(J89-F89&gt;0,IF(R89="S",J89-F89,0),0)</f>
        <v>0</v>
      </c>
      <c r="R89" s="67" t="str">
        <f>IF(G89-H89-I89-P89&gt;0,"N","S")</f>
        <v>N</v>
      </c>
      <c r="S89" s="3">
        <f>IF(G89-H89-I89-P89&gt;0,G89-H89-I89-P89,0)</f>
        <v>8.88178419700125E-16</v>
      </c>
      <c r="T89" s="67">
        <f>IF(J89-D89&gt;0,IF(R89="S",J89-D89,0),0)</f>
        <v>0</v>
      </c>
      <c r="U89" s="67">
        <f>IF(R89="S",H89*Q89,0)</f>
        <v>0</v>
      </c>
      <c r="V89" s="3">
        <f>IF(R89="S",H89*T89,0)</f>
        <v>0</v>
      </c>
      <c r="W89" s="3">
        <f>IF(R89="S",J89-F89-K89,0)</f>
        <v>0</v>
      </c>
      <c r="X89" s="3">
        <f>IF(R89="S",H89*W89,0)</f>
        <v>0</v>
      </c>
      <c r="Z89" s="2"/>
      <c r="AB89" s="2"/>
      <c r="AC89" s="2"/>
      <c r="AM89" s="1"/>
      <c r="AN89" s="2"/>
      <c r="AO89" s="1"/>
      <c r="AP89" s="2"/>
      <c r="AT89" s="2"/>
      <c r="AV89" s="2"/>
      <c r="AW89" s="2"/>
      <c r="BC89" s="2"/>
      <c r="BD89" s="2"/>
    </row>
    <row r="90" spans="1:56" ht="12.75">
      <c r="A90" s="3">
        <v>2015</v>
      </c>
      <c r="B90" s="3">
        <v>2815</v>
      </c>
      <c r="C90" s="1" t="s">
        <v>350</v>
      </c>
      <c r="D90" s="2">
        <v>42121</v>
      </c>
      <c r="E90" s="1" t="s">
        <v>562</v>
      </c>
      <c r="F90" s="2">
        <v>42122</v>
      </c>
      <c r="G90" s="67">
        <v>3</v>
      </c>
      <c r="H90" s="67">
        <v>2.46</v>
      </c>
      <c r="I90" s="67">
        <v>0</v>
      </c>
      <c r="J90" s="93">
        <v>42150</v>
      </c>
      <c r="K90" s="3">
        <v>30</v>
      </c>
      <c r="L90" s="2">
        <v>42005</v>
      </c>
      <c r="M90" s="2">
        <v>42369</v>
      </c>
      <c r="N90" s="3">
        <v>0</v>
      </c>
      <c r="O90" s="3">
        <v>1318</v>
      </c>
      <c r="P90" s="3">
        <v>0.54</v>
      </c>
      <c r="Q90" s="92">
        <f>IF(J90-F90&gt;0,IF(R90="S",J90-F90,0),0)</f>
        <v>28</v>
      </c>
      <c r="R90" s="67" t="str">
        <f>IF(G90-H90-I90-P90&gt;0,"N","S")</f>
        <v>S</v>
      </c>
      <c r="S90" s="3">
        <f>IF(G90-H90-I90-P90&gt;0,G90-H90-I90-P90,0)</f>
        <v>0</v>
      </c>
      <c r="T90" s="67">
        <f>IF(J90-D90&gt;0,IF(R90="S",J90-D90,0),0)</f>
        <v>29</v>
      </c>
      <c r="U90" s="67">
        <f>IF(R90="S",H90*Q90,0)</f>
        <v>68.88</v>
      </c>
      <c r="V90" s="3">
        <f>IF(R90="S",H90*T90,0)</f>
        <v>71.34</v>
      </c>
      <c r="W90" s="3">
        <f>IF(R90="S",J90-F90-K90,0)</f>
        <v>-2</v>
      </c>
      <c r="X90" s="3">
        <f>IF(R90="S",H90*W90,0)</f>
        <v>-4.92</v>
      </c>
      <c r="Z90" s="2"/>
      <c r="AB90" s="2"/>
      <c r="AC90" s="2"/>
      <c r="AM90" s="1"/>
      <c r="AN90" s="2"/>
      <c r="AO90" s="1"/>
      <c r="AP90" s="2"/>
      <c r="AT90" s="2"/>
      <c r="AV90" s="2"/>
      <c r="AW90" s="2"/>
      <c r="BC90" s="2"/>
      <c r="BD90" s="2"/>
    </row>
    <row r="91" spans="1:56" ht="12.75">
      <c r="A91" s="3">
        <v>2015</v>
      </c>
      <c r="B91" s="3">
        <v>2816</v>
      </c>
      <c r="C91" s="1" t="s">
        <v>350</v>
      </c>
      <c r="D91" s="2">
        <v>42121</v>
      </c>
      <c r="E91" s="1" t="s">
        <v>563</v>
      </c>
      <c r="F91" s="2">
        <v>42122</v>
      </c>
      <c r="G91" s="67">
        <v>121.44</v>
      </c>
      <c r="H91" s="67">
        <v>107.81</v>
      </c>
      <c r="I91" s="67">
        <v>0</v>
      </c>
      <c r="J91" s="93">
        <v>42150</v>
      </c>
      <c r="K91" s="3">
        <v>30</v>
      </c>
      <c r="L91" s="2">
        <v>42005</v>
      </c>
      <c r="M91" s="2">
        <v>42369</v>
      </c>
      <c r="N91" s="3">
        <v>0</v>
      </c>
      <c r="O91" s="3">
        <v>1318</v>
      </c>
      <c r="P91" s="3">
        <v>13.63</v>
      </c>
      <c r="Q91" s="92">
        <f>IF(J91-F91&gt;0,IF(R91="S",J91-F91,0),0)</f>
        <v>28</v>
      </c>
      <c r="R91" s="67" t="str">
        <f>IF(G91-H91-I91-P91&gt;0,"N","S")</f>
        <v>S</v>
      </c>
      <c r="S91" s="3">
        <f>IF(G91-H91-I91-P91&gt;0,G91-H91-I91-P91,0)</f>
        <v>0</v>
      </c>
      <c r="T91" s="67">
        <f>IF(J91-D91&gt;0,IF(R91="S",J91-D91,0),0)</f>
        <v>29</v>
      </c>
      <c r="U91" s="67">
        <f>IF(R91="S",H91*Q91,0)</f>
        <v>3018.68</v>
      </c>
      <c r="V91" s="3">
        <f>IF(R91="S",H91*T91,0)</f>
        <v>3126.49</v>
      </c>
      <c r="W91" s="3">
        <f>IF(R91="S",J91-F91-K91,0)</f>
        <v>-2</v>
      </c>
      <c r="X91" s="3">
        <f>IF(R91="S",H91*W91,0)</f>
        <v>-215.62</v>
      </c>
      <c r="Z91" s="2"/>
      <c r="AB91" s="2"/>
      <c r="AC91" s="2"/>
      <c r="AM91" s="1"/>
      <c r="AN91" s="2"/>
      <c r="AO91" s="1"/>
      <c r="AP91" s="2"/>
      <c r="AT91" s="2"/>
      <c r="AV91" s="2"/>
      <c r="AW91" s="2"/>
      <c r="BC91" s="2"/>
      <c r="BD91" s="2"/>
    </row>
    <row r="92" spans="1:56" ht="12.75">
      <c r="A92" s="3">
        <v>2015</v>
      </c>
      <c r="B92" s="3">
        <v>2773</v>
      </c>
      <c r="C92" s="1" t="s">
        <v>302</v>
      </c>
      <c r="D92" s="2">
        <v>42118</v>
      </c>
      <c r="E92" s="1" t="s">
        <v>574</v>
      </c>
      <c r="F92" s="2">
        <v>42135</v>
      </c>
      <c r="G92" s="67">
        <v>2.06</v>
      </c>
      <c r="H92" s="67">
        <v>0.01</v>
      </c>
      <c r="I92" s="67">
        <v>0</v>
      </c>
      <c r="J92" s="93">
        <v>42150</v>
      </c>
      <c r="K92" s="3">
        <v>30</v>
      </c>
      <c r="L92" s="2">
        <v>42005</v>
      </c>
      <c r="M92" s="2">
        <v>42369</v>
      </c>
      <c r="N92" s="3">
        <v>0</v>
      </c>
      <c r="O92" s="3">
        <v>1316</v>
      </c>
      <c r="P92" s="3">
        <v>2.05</v>
      </c>
      <c r="Q92" s="92">
        <f>IF(J92-F92&gt;0,IF(R92="S",J92-F92,0),0)</f>
        <v>0</v>
      </c>
      <c r="R92" s="67" t="str">
        <f>IF(G92-H92-I92-P92&gt;0,"N","S")</f>
        <v>N</v>
      </c>
      <c r="S92" s="3">
        <f>IF(G92-H92-I92-P92&gt;0,G92-H92-I92-P92,0)</f>
        <v>4.44089209850063E-16</v>
      </c>
      <c r="T92" s="67">
        <f>IF(J92-D92&gt;0,IF(R92="S",J92-D92,0),0)</f>
        <v>0</v>
      </c>
      <c r="U92" s="67">
        <f>IF(R92="S",H92*Q92,0)</f>
        <v>0</v>
      </c>
      <c r="V92" s="3">
        <f>IF(R92="S",H92*T92,0)</f>
        <v>0</v>
      </c>
      <c r="W92" s="3">
        <f>IF(R92="S",J92-F92-K92,0)</f>
        <v>0</v>
      </c>
      <c r="X92" s="3">
        <f>IF(R92="S",H92*W92,0)</f>
        <v>0</v>
      </c>
      <c r="Z92" s="2"/>
      <c r="AB92" s="2"/>
      <c r="AC92" s="2"/>
      <c r="AM92" s="1"/>
      <c r="AN92" s="2"/>
      <c r="AO92" s="1"/>
      <c r="AP92" s="2"/>
      <c r="AT92" s="2"/>
      <c r="AV92" s="2"/>
      <c r="AW92" s="2"/>
      <c r="BC92" s="2"/>
      <c r="BD92" s="2"/>
    </row>
    <row r="93" spans="1:56" ht="12.75">
      <c r="A93" s="3">
        <v>2015</v>
      </c>
      <c r="B93" s="3">
        <v>2843</v>
      </c>
      <c r="C93" s="1" t="s">
        <v>91</v>
      </c>
      <c r="D93" s="2">
        <v>42124</v>
      </c>
      <c r="E93" s="1" t="s">
        <v>588</v>
      </c>
      <c r="F93" s="2">
        <v>42137</v>
      </c>
      <c r="G93" s="67">
        <v>3805.18</v>
      </c>
      <c r="H93" s="67">
        <v>3119</v>
      </c>
      <c r="I93" s="67">
        <v>0</v>
      </c>
      <c r="J93" s="93">
        <v>42150</v>
      </c>
      <c r="K93" s="3">
        <v>30</v>
      </c>
      <c r="L93" s="2">
        <v>42005</v>
      </c>
      <c r="M93" s="2">
        <v>42369</v>
      </c>
      <c r="N93" s="3">
        <v>0</v>
      </c>
      <c r="O93" s="3">
        <v>1329</v>
      </c>
      <c r="P93" s="3">
        <v>686.18</v>
      </c>
      <c r="Q93" s="92">
        <f>IF(J93-F93&gt;0,IF(R93="S",J93-F93,0),0)</f>
        <v>13</v>
      </c>
      <c r="R93" s="67" t="str">
        <f>IF(G93-H93-I93-P93&gt;0,"N","S")</f>
        <v>S</v>
      </c>
      <c r="S93" s="3">
        <f>IF(G93-H93-I93-P93&gt;0,G93-H93-I93-P93,0)</f>
        <v>0</v>
      </c>
      <c r="T93" s="67">
        <f>IF(J93-D93&gt;0,IF(R93="S",J93-D93,0),0)</f>
        <v>26</v>
      </c>
      <c r="U93" s="67">
        <f>IF(R93="S",H93*Q93,0)</f>
        <v>40547</v>
      </c>
      <c r="V93" s="3">
        <f>IF(R93="S",H93*T93,0)</f>
        <v>81094</v>
      </c>
      <c r="W93" s="3">
        <f>IF(R93="S",J93-F93-K93,0)</f>
        <v>-17</v>
      </c>
      <c r="X93" s="3">
        <f>IF(R93="S",H93*W93,0)</f>
        <v>-53023</v>
      </c>
      <c r="Z93" s="2"/>
      <c r="AB93" s="2"/>
      <c r="AC93" s="2"/>
      <c r="AM93" s="1"/>
      <c r="AN93" s="2"/>
      <c r="AO93" s="1"/>
      <c r="AP93" s="2"/>
      <c r="AT93" s="2"/>
      <c r="AV93" s="2"/>
      <c r="AW93" s="2"/>
      <c r="BC93" s="2"/>
      <c r="BD93" s="2"/>
    </row>
    <row r="94" spans="1:56" ht="12.75">
      <c r="A94" s="3">
        <v>2015</v>
      </c>
      <c r="B94" s="3">
        <v>2096</v>
      </c>
      <c r="C94" s="1" t="s">
        <v>91</v>
      </c>
      <c r="D94" s="2">
        <v>42094</v>
      </c>
      <c r="E94" s="1" t="s">
        <v>545</v>
      </c>
      <c r="F94" s="2">
        <v>42107</v>
      </c>
      <c r="G94" s="67">
        <v>671</v>
      </c>
      <c r="H94" s="67">
        <v>550</v>
      </c>
      <c r="I94" s="67">
        <v>0</v>
      </c>
      <c r="J94" s="93">
        <v>42145</v>
      </c>
      <c r="K94" s="3">
        <v>30</v>
      </c>
      <c r="L94" s="2">
        <v>42005</v>
      </c>
      <c r="M94" s="2">
        <v>42369</v>
      </c>
      <c r="N94" s="3">
        <v>0</v>
      </c>
      <c r="O94" s="3">
        <v>1329</v>
      </c>
      <c r="P94" s="3">
        <v>121</v>
      </c>
      <c r="Q94" s="92">
        <f>IF(J94-F94&gt;0,IF(R94="S",J94-F94,0),0)</f>
        <v>38</v>
      </c>
      <c r="R94" s="67" t="str">
        <f>IF(G94-H94-I94-P94&gt;0,"N","S")</f>
        <v>S</v>
      </c>
      <c r="S94" s="3">
        <f>IF(G94-H94-I94-P94&gt;0,G94-H94-I94-P94,0)</f>
        <v>0</v>
      </c>
      <c r="T94" s="67">
        <f>IF(J94-D94&gt;0,IF(R94="S",J94-D94,0),0)</f>
        <v>51</v>
      </c>
      <c r="U94" s="67">
        <f>IF(R94="S",H94*Q94,0)</f>
        <v>20900</v>
      </c>
      <c r="V94" s="3">
        <f>IF(R94="S",H94*T94,0)</f>
        <v>28050</v>
      </c>
      <c r="W94" s="3">
        <f>IF(R94="S",J94-F94-K94,0)</f>
        <v>8</v>
      </c>
      <c r="X94" s="3">
        <f>IF(R94="S",H94*W94,0)</f>
        <v>4400</v>
      </c>
      <c r="Z94" s="2"/>
      <c r="AB94" s="2"/>
      <c r="AC94" s="2"/>
      <c r="AM94" s="1"/>
      <c r="AN94" s="2"/>
      <c r="AO94" s="1"/>
      <c r="AP94" s="2"/>
      <c r="AT94" s="2"/>
      <c r="AV94" s="2"/>
      <c r="AW94" s="2"/>
      <c r="BC94" s="2"/>
      <c r="BD94" s="2"/>
    </row>
    <row r="95" spans="1:56" ht="12.75">
      <c r="A95" s="3">
        <v>2015</v>
      </c>
      <c r="B95" s="3">
        <v>2091</v>
      </c>
      <c r="C95" s="1" t="s">
        <v>546</v>
      </c>
      <c r="D95" s="2">
        <v>42097</v>
      </c>
      <c r="E95" s="1" t="s">
        <v>110</v>
      </c>
      <c r="F95" s="2">
        <v>42109</v>
      </c>
      <c r="G95" s="67">
        <v>1194.43</v>
      </c>
      <c r="H95" s="67">
        <v>979.04</v>
      </c>
      <c r="I95" s="67">
        <v>0</v>
      </c>
      <c r="J95" s="93">
        <v>42145</v>
      </c>
      <c r="K95" s="3">
        <v>30</v>
      </c>
      <c r="L95" s="2">
        <v>42005</v>
      </c>
      <c r="M95" s="2">
        <v>42369</v>
      </c>
      <c r="N95" s="3">
        <v>0</v>
      </c>
      <c r="O95" s="3">
        <v>1201</v>
      </c>
      <c r="P95" s="3">
        <v>215.39</v>
      </c>
      <c r="Q95" s="92">
        <f>IF(J95-F95&gt;0,IF(R95="S",J95-F95,0),0)</f>
        <v>0</v>
      </c>
      <c r="R95" s="67" t="str">
        <f>IF(G95-H95-I95-P95&gt;0,"N","S")</f>
        <v>N</v>
      </c>
      <c r="S95" s="3">
        <f>IF(G95-H95-I95-P95&gt;0,G95-H95-I95-P95,0)</f>
        <v>1.13686837721616E-13</v>
      </c>
      <c r="T95" s="67">
        <f>IF(J95-D95&gt;0,IF(R95="S",J95-D95,0),0)</f>
        <v>0</v>
      </c>
      <c r="U95" s="67">
        <f>IF(R95="S",H95*Q95,0)</f>
        <v>0</v>
      </c>
      <c r="V95" s="3">
        <f>IF(R95="S",H95*T95,0)</f>
        <v>0</v>
      </c>
      <c r="W95" s="3">
        <f>IF(R95="S",J95-F95-K95,0)</f>
        <v>0</v>
      </c>
      <c r="X95" s="3">
        <f>IF(R95="S",H95*W95,0)</f>
        <v>0</v>
      </c>
      <c r="Z95" s="2"/>
      <c r="AB95" s="2"/>
      <c r="AC95" s="2"/>
      <c r="AM95" s="1"/>
      <c r="AN95" s="2"/>
      <c r="AO95" s="1"/>
      <c r="AP95" s="2"/>
      <c r="AT95" s="2"/>
      <c r="AV95" s="2"/>
      <c r="AW95" s="2"/>
      <c r="BC95" s="2"/>
      <c r="BD95" s="2"/>
    </row>
    <row r="96" spans="1:56" ht="12.75">
      <c r="A96" s="3">
        <v>2015</v>
      </c>
      <c r="B96" s="3">
        <v>2786</v>
      </c>
      <c r="C96" s="1" t="s">
        <v>326</v>
      </c>
      <c r="D96" s="2">
        <v>42124</v>
      </c>
      <c r="E96" s="1" t="s">
        <v>571</v>
      </c>
      <c r="F96" s="2">
        <v>42131</v>
      </c>
      <c r="G96" s="67">
        <v>761.79</v>
      </c>
      <c r="H96" s="67">
        <v>624.42</v>
      </c>
      <c r="I96" s="67">
        <v>0</v>
      </c>
      <c r="J96" s="93">
        <v>42145</v>
      </c>
      <c r="K96" s="3">
        <v>30</v>
      </c>
      <c r="L96" s="2">
        <v>42005</v>
      </c>
      <c r="M96" s="2">
        <v>42369</v>
      </c>
      <c r="N96" s="3">
        <v>0</v>
      </c>
      <c r="O96" s="3">
        <v>1201</v>
      </c>
      <c r="P96" s="3">
        <v>137.37</v>
      </c>
      <c r="Q96" s="92">
        <f>IF(J96-F96&gt;0,IF(R96="S",J96-F96,0),0)</f>
        <v>14</v>
      </c>
      <c r="R96" s="67" t="str">
        <f>IF(G96-H96-I96-P96&gt;0,"N","S")</f>
        <v>S</v>
      </c>
      <c r="S96" s="3">
        <f>IF(G96-H96-I96-P96&gt;0,G96-H96-I96-P96,0)</f>
        <v>0</v>
      </c>
      <c r="T96" s="67">
        <f>IF(J96-D96&gt;0,IF(R96="S",J96-D96,0),0)</f>
        <v>21</v>
      </c>
      <c r="U96" s="67">
        <f>IF(R96="S",H96*Q96,0)</f>
        <v>8741.88</v>
      </c>
      <c r="V96" s="3">
        <f>IF(R96="S",H96*T96,0)</f>
        <v>13112.82</v>
      </c>
      <c r="W96" s="3">
        <f>IF(R96="S",J96-F96-K96,0)</f>
        <v>-16</v>
      </c>
      <c r="X96" s="3">
        <f>IF(R96="S",H96*W96,0)</f>
        <v>-9990.72</v>
      </c>
      <c r="Z96" s="2"/>
      <c r="AB96" s="2"/>
      <c r="AC96" s="2"/>
      <c r="AM96" s="1"/>
      <c r="AN96" s="2"/>
      <c r="AO96" s="1"/>
      <c r="AP96" s="2"/>
      <c r="AT96" s="2"/>
      <c r="AV96" s="2"/>
      <c r="AW96" s="2"/>
      <c r="BC96" s="2"/>
      <c r="BD96" s="2"/>
    </row>
    <row r="97" spans="1:56" ht="12.75">
      <c r="A97" s="3">
        <v>2015</v>
      </c>
      <c r="B97" s="3">
        <v>2795</v>
      </c>
      <c r="C97" s="1" t="s">
        <v>326</v>
      </c>
      <c r="D97" s="2">
        <v>42124</v>
      </c>
      <c r="E97" s="1" t="s">
        <v>572</v>
      </c>
      <c r="F97" s="2">
        <v>42131</v>
      </c>
      <c r="G97" s="67">
        <v>756.45</v>
      </c>
      <c r="H97" s="67">
        <v>620.04</v>
      </c>
      <c r="I97" s="67">
        <v>0</v>
      </c>
      <c r="J97" s="93">
        <v>42145</v>
      </c>
      <c r="K97" s="3">
        <v>30</v>
      </c>
      <c r="L97" s="2">
        <v>42005</v>
      </c>
      <c r="M97" s="2">
        <v>42369</v>
      </c>
      <c r="N97" s="3">
        <v>0</v>
      </c>
      <c r="O97" s="3">
        <v>1201</v>
      </c>
      <c r="P97" s="3">
        <v>136.41</v>
      </c>
      <c r="Q97" s="92">
        <f>IF(J97-F97&gt;0,IF(R97="S",J97-F97,0),0)</f>
        <v>0</v>
      </c>
      <c r="R97" s="67" t="str">
        <f>IF(G97-H97-I97-P97&gt;0,"N","S")</f>
        <v>N</v>
      </c>
      <c r="S97" s="3">
        <f>IF(G97-H97-I97-P97&gt;0,G97-H97-I97-P97,0)</f>
        <v>8.5265128291212E-14</v>
      </c>
      <c r="T97" s="67">
        <f>IF(J97-D97&gt;0,IF(R97="S",J97-D97,0),0)</f>
        <v>0</v>
      </c>
      <c r="U97" s="67">
        <f>IF(R97="S",H97*Q97,0)</f>
        <v>0</v>
      </c>
      <c r="V97" s="3">
        <f>IF(R97="S",H97*T97,0)</f>
        <v>0</v>
      </c>
      <c r="W97" s="3">
        <f>IF(R97="S",J97-F97-K97,0)</f>
        <v>0</v>
      </c>
      <c r="X97" s="3">
        <f>IF(R97="S",H97*W97,0)</f>
        <v>0</v>
      </c>
      <c r="Z97" s="2"/>
      <c r="AB97" s="2"/>
      <c r="AC97" s="2"/>
      <c r="AM97" s="1"/>
      <c r="AN97" s="2"/>
      <c r="AO97" s="1"/>
      <c r="AP97" s="2"/>
      <c r="AT97" s="2"/>
      <c r="AV97" s="2"/>
      <c r="AW97" s="2"/>
      <c r="BC97" s="2"/>
      <c r="BD97" s="2"/>
    </row>
    <row r="98" spans="1:56" ht="12.75">
      <c r="A98" s="3">
        <v>2015</v>
      </c>
      <c r="B98" s="3">
        <v>2782</v>
      </c>
      <c r="C98" s="1" t="s">
        <v>439</v>
      </c>
      <c r="D98" s="2">
        <v>42124</v>
      </c>
      <c r="E98" s="1" t="s">
        <v>578</v>
      </c>
      <c r="F98" s="2">
        <v>42135</v>
      </c>
      <c r="G98" s="67">
        <v>2440</v>
      </c>
      <c r="H98" s="67">
        <v>2000</v>
      </c>
      <c r="I98" s="67">
        <v>0</v>
      </c>
      <c r="J98" s="93">
        <v>42145</v>
      </c>
      <c r="K98" s="3">
        <v>30</v>
      </c>
      <c r="L98" s="2">
        <v>42005</v>
      </c>
      <c r="M98" s="2">
        <v>42369</v>
      </c>
      <c r="N98" s="3">
        <v>0</v>
      </c>
      <c r="O98" s="3">
        <v>1329</v>
      </c>
      <c r="P98" s="3">
        <v>440</v>
      </c>
      <c r="Q98" s="92">
        <f>IF(J98-F98&gt;0,IF(R98="S",J98-F98,0),0)</f>
        <v>10</v>
      </c>
      <c r="R98" s="67" t="str">
        <f>IF(G98-H98-I98-P98&gt;0,"N","S")</f>
        <v>S</v>
      </c>
      <c r="S98" s="3">
        <f>IF(G98-H98-I98-P98&gt;0,G98-H98-I98-P98,0)</f>
        <v>0</v>
      </c>
      <c r="T98" s="67">
        <f>IF(J98-D98&gt;0,IF(R98="S",J98-D98,0),0)</f>
        <v>21</v>
      </c>
      <c r="U98" s="67">
        <f>IF(R98="S",H98*Q98,0)</f>
        <v>20000</v>
      </c>
      <c r="V98" s="3">
        <f>IF(R98="S",H98*T98,0)</f>
        <v>42000</v>
      </c>
      <c r="W98" s="3">
        <f>IF(R98="S",J98-F98-K98,0)</f>
        <v>-20</v>
      </c>
      <c r="X98" s="3">
        <f>IF(R98="S",H98*W98,0)</f>
        <v>-40000</v>
      </c>
      <c r="Z98" s="2"/>
      <c r="AB98" s="2"/>
      <c r="AC98" s="2"/>
      <c r="AM98" s="1"/>
      <c r="AN98" s="2"/>
      <c r="AO98" s="1"/>
      <c r="AP98" s="2"/>
      <c r="AT98" s="2"/>
      <c r="AV98" s="2"/>
      <c r="AW98" s="2"/>
      <c r="BC98" s="2"/>
      <c r="BD98" s="2"/>
    </row>
    <row r="99" spans="1:56" ht="12.75">
      <c r="A99" s="3">
        <v>2015</v>
      </c>
      <c r="B99" s="3">
        <v>998</v>
      </c>
      <c r="C99" s="1" t="s">
        <v>350</v>
      </c>
      <c r="D99" s="2">
        <v>42037</v>
      </c>
      <c r="E99" s="1" t="s">
        <v>431</v>
      </c>
      <c r="F99" s="2">
        <v>42045</v>
      </c>
      <c r="G99" s="67">
        <v>379.35</v>
      </c>
      <c r="H99" s="67">
        <v>310.94</v>
      </c>
      <c r="I99" s="67">
        <v>0</v>
      </c>
      <c r="J99" s="93">
        <v>42143</v>
      </c>
      <c r="K99" s="3">
        <v>30</v>
      </c>
      <c r="L99" s="2">
        <v>42005</v>
      </c>
      <c r="M99" s="2">
        <v>42369</v>
      </c>
      <c r="N99" s="3">
        <v>0</v>
      </c>
      <c r="O99" s="3">
        <v>1318</v>
      </c>
      <c r="P99" s="3">
        <v>68.41</v>
      </c>
      <c r="Q99" s="92">
        <f>IF(J99-F99&gt;0,IF(R99="S",J99-F99,0),0)</f>
        <v>0</v>
      </c>
      <c r="R99" s="67" t="str">
        <f>IF(G99-H99-I99-P99&gt;0,"N","S")</f>
        <v>N</v>
      </c>
      <c r="S99" s="3">
        <f>IF(G99-H99-I99-P99&gt;0,G99-H99-I99-P99,0)</f>
        <v>2.8421709430404E-14</v>
      </c>
      <c r="T99" s="67">
        <f>IF(J99-D99&gt;0,IF(R99="S",J99-D99,0),0)</f>
        <v>0</v>
      </c>
      <c r="U99" s="67">
        <f>IF(R99="S",H99*Q99,0)</f>
        <v>0</v>
      </c>
      <c r="V99" s="3">
        <f>IF(R99="S",H99*T99,0)</f>
        <v>0</v>
      </c>
      <c r="W99" s="3">
        <f>IF(R99="S",J99-F99-K99,0)</f>
        <v>0</v>
      </c>
      <c r="X99" s="3">
        <f>IF(R99="S",H99*W99,0)</f>
        <v>0</v>
      </c>
      <c r="Z99" s="2"/>
      <c r="AB99" s="2"/>
      <c r="AC99" s="2"/>
      <c r="AM99" s="1"/>
      <c r="AN99" s="2"/>
      <c r="AO99" s="1"/>
      <c r="AP99" s="2"/>
      <c r="AT99" s="2"/>
      <c r="AV99" s="2"/>
      <c r="AW99" s="2"/>
      <c r="BC99" s="2"/>
      <c r="BD99" s="2"/>
    </row>
    <row r="100" spans="1:56" ht="12.75">
      <c r="A100" s="3">
        <v>2015</v>
      </c>
      <c r="B100" s="3">
        <v>999</v>
      </c>
      <c r="C100" s="1" t="s">
        <v>350</v>
      </c>
      <c r="D100" s="2">
        <v>42037</v>
      </c>
      <c r="E100" s="1" t="s">
        <v>432</v>
      </c>
      <c r="F100" s="2">
        <v>42045</v>
      </c>
      <c r="G100" s="67">
        <v>11.49</v>
      </c>
      <c r="H100" s="67">
        <v>10.76</v>
      </c>
      <c r="I100" s="67">
        <v>0</v>
      </c>
      <c r="J100" s="93">
        <v>42143</v>
      </c>
      <c r="K100" s="3">
        <v>30</v>
      </c>
      <c r="L100" s="2">
        <v>42005</v>
      </c>
      <c r="M100" s="2">
        <v>42369</v>
      </c>
      <c r="N100" s="3">
        <v>0</v>
      </c>
      <c r="O100" s="3">
        <v>1318</v>
      </c>
      <c r="P100" s="3">
        <v>0.73</v>
      </c>
      <c r="Q100" s="92">
        <f>IF(J100-F100&gt;0,IF(R100="S",J100-F100,0),0)</f>
        <v>0</v>
      </c>
      <c r="R100" s="67" t="str">
        <f>IF(G100-H100-I100-P100&gt;0,"N","S")</f>
        <v>N</v>
      </c>
      <c r="S100" s="3">
        <f>IF(G100-H100-I100-P100&gt;0,G100-H100-I100-P100,0)</f>
        <v>4.44089209850063E-16</v>
      </c>
      <c r="T100" s="67">
        <f>IF(J100-D100&gt;0,IF(R100="S",J100-D100,0),0)</f>
        <v>0</v>
      </c>
      <c r="U100" s="67">
        <f>IF(R100="S",H100*Q100,0)</f>
        <v>0</v>
      </c>
      <c r="V100" s="3">
        <f>IF(R100="S",H100*T100,0)</f>
        <v>0</v>
      </c>
      <c r="W100" s="3">
        <f>IF(R100="S",J100-F100-K100,0)</f>
        <v>0</v>
      </c>
      <c r="X100" s="3">
        <f>IF(R100="S",H100*W100,0)</f>
        <v>0</v>
      </c>
      <c r="Z100" s="2"/>
      <c r="AB100" s="2"/>
      <c r="AC100" s="2"/>
      <c r="AM100" s="1"/>
      <c r="AN100" s="2"/>
      <c r="AO100" s="1"/>
      <c r="AP100" s="2"/>
      <c r="AT100" s="2"/>
      <c r="AV100" s="2"/>
      <c r="AW100" s="2"/>
      <c r="BC100" s="2"/>
      <c r="BD100" s="2"/>
    </row>
    <row r="101" spans="1:56" ht="12.75">
      <c r="A101" s="3">
        <v>2015</v>
      </c>
      <c r="B101" s="3">
        <v>1001</v>
      </c>
      <c r="C101" s="1" t="s">
        <v>350</v>
      </c>
      <c r="D101" s="2">
        <v>42037</v>
      </c>
      <c r="E101" s="1" t="s">
        <v>433</v>
      </c>
      <c r="F101" s="2">
        <v>42045</v>
      </c>
      <c r="G101" s="67">
        <v>11.49</v>
      </c>
      <c r="H101" s="67">
        <v>10.76</v>
      </c>
      <c r="I101" s="67">
        <v>0</v>
      </c>
      <c r="J101" s="93">
        <v>42143</v>
      </c>
      <c r="K101" s="3">
        <v>30</v>
      </c>
      <c r="L101" s="2">
        <v>42005</v>
      </c>
      <c r="M101" s="2">
        <v>42369</v>
      </c>
      <c r="N101" s="3">
        <v>0</v>
      </c>
      <c r="O101" s="3">
        <v>1318</v>
      </c>
      <c r="P101" s="3">
        <v>0.73</v>
      </c>
      <c r="Q101" s="92">
        <f>IF(J101-F101&gt;0,IF(R101="S",J101-F101,0),0)</f>
        <v>0</v>
      </c>
      <c r="R101" s="67" t="str">
        <f>IF(G101-H101-I101-P101&gt;0,"N","S")</f>
        <v>N</v>
      </c>
      <c r="S101" s="3">
        <f>IF(G101-H101-I101-P101&gt;0,G101-H101-I101-P101,0)</f>
        <v>4.44089209850063E-16</v>
      </c>
      <c r="T101" s="67">
        <f>IF(J101-D101&gt;0,IF(R101="S",J101-D101,0),0)</f>
        <v>0</v>
      </c>
      <c r="U101" s="67">
        <f>IF(R101="S",H101*Q101,0)</f>
        <v>0</v>
      </c>
      <c r="V101" s="3">
        <f>IF(R101="S",H101*T101,0)</f>
        <v>0</v>
      </c>
      <c r="W101" s="3">
        <f>IF(R101="S",J101-F101-K101,0)</f>
        <v>0</v>
      </c>
      <c r="X101" s="3">
        <f>IF(R101="S",H101*W101,0)</f>
        <v>0</v>
      </c>
      <c r="Z101" s="2"/>
      <c r="AB101" s="2"/>
      <c r="AC101" s="2"/>
      <c r="AM101" s="1"/>
      <c r="AN101" s="2"/>
      <c r="AO101" s="1"/>
      <c r="AP101" s="2"/>
      <c r="AT101" s="2"/>
      <c r="AV101" s="2"/>
      <c r="AW101" s="2"/>
      <c r="BC101" s="2"/>
      <c r="BD101" s="2"/>
    </row>
    <row r="102" spans="1:56" ht="12.75">
      <c r="A102" s="3">
        <v>2015</v>
      </c>
      <c r="B102" s="3">
        <v>1002</v>
      </c>
      <c r="C102" s="1" t="s">
        <v>350</v>
      </c>
      <c r="D102" s="2">
        <v>42037</v>
      </c>
      <c r="E102" s="1" t="s">
        <v>434</v>
      </c>
      <c r="F102" s="2">
        <v>42045</v>
      </c>
      <c r="G102" s="67">
        <v>11.49</v>
      </c>
      <c r="H102" s="67">
        <v>10.76</v>
      </c>
      <c r="I102" s="67">
        <v>0</v>
      </c>
      <c r="J102" s="93">
        <v>42143</v>
      </c>
      <c r="K102" s="3">
        <v>30</v>
      </c>
      <c r="L102" s="2">
        <v>42005</v>
      </c>
      <c r="M102" s="2">
        <v>42369</v>
      </c>
      <c r="N102" s="3">
        <v>0</v>
      </c>
      <c r="O102" s="3">
        <v>1318</v>
      </c>
      <c r="P102" s="3">
        <v>0.73</v>
      </c>
      <c r="Q102" s="92">
        <f>IF(J102-F102&gt;0,IF(R102="S",J102-F102,0),0)</f>
        <v>0</v>
      </c>
      <c r="R102" s="67" t="str">
        <f>IF(G102-H102-I102-P102&gt;0,"N","S")</f>
        <v>N</v>
      </c>
      <c r="S102" s="3">
        <f>IF(G102-H102-I102-P102&gt;0,G102-H102-I102-P102,0)</f>
        <v>4.44089209850063E-16</v>
      </c>
      <c r="T102" s="67">
        <f>IF(J102-D102&gt;0,IF(R102="S",J102-D102,0),0)</f>
        <v>0</v>
      </c>
      <c r="U102" s="67">
        <f>IF(R102="S",H102*Q102,0)</f>
        <v>0</v>
      </c>
      <c r="V102" s="3">
        <f>IF(R102="S",H102*T102,0)</f>
        <v>0</v>
      </c>
      <c r="W102" s="3">
        <f>IF(R102="S",J102-F102-K102,0)</f>
        <v>0</v>
      </c>
      <c r="X102" s="3">
        <f>IF(R102="S",H102*W102,0)</f>
        <v>0</v>
      </c>
      <c r="Z102" s="2"/>
      <c r="AB102" s="2"/>
      <c r="AC102" s="2"/>
      <c r="AM102" s="1"/>
      <c r="AN102" s="2"/>
      <c r="AO102" s="1"/>
      <c r="AP102" s="2"/>
      <c r="AT102" s="2"/>
      <c r="AV102" s="2"/>
      <c r="AW102" s="2"/>
      <c r="BC102" s="2"/>
      <c r="BD102" s="2"/>
    </row>
    <row r="103" spans="1:56" ht="12.75">
      <c r="A103" s="3">
        <v>2015</v>
      </c>
      <c r="B103" s="3">
        <v>1345</v>
      </c>
      <c r="C103" s="1" t="s">
        <v>169</v>
      </c>
      <c r="D103" s="2">
        <v>42063</v>
      </c>
      <c r="E103" s="1" t="s">
        <v>474</v>
      </c>
      <c r="F103" s="2">
        <v>42067</v>
      </c>
      <c r="G103" s="67">
        <v>536.34</v>
      </c>
      <c r="H103" s="67">
        <v>439.62</v>
      </c>
      <c r="I103" s="67">
        <v>0</v>
      </c>
      <c r="J103" s="93">
        <v>42143</v>
      </c>
      <c r="K103" s="3">
        <v>30</v>
      </c>
      <c r="L103" s="2">
        <v>42005</v>
      </c>
      <c r="M103" s="2">
        <v>42369</v>
      </c>
      <c r="N103" s="3">
        <v>0</v>
      </c>
      <c r="O103" s="3">
        <v>1202</v>
      </c>
      <c r="P103" s="3">
        <v>96.72</v>
      </c>
      <c r="Q103" s="92">
        <f>IF(J103-F103&gt;0,IF(R103="S",J103-F103,0),0)</f>
        <v>0</v>
      </c>
      <c r="R103" s="67" t="str">
        <f>IF(G103-H103-I103-P103&gt;0,"N","S")</f>
        <v>N</v>
      </c>
      <c r="S103" s="3">
        <f>IF(G103-H103-I103-P103&gt;0,G103-H103-I103-P103,0)</f>
        <v>2.8421709430404E-14</v>
      </c>
      <c r="T103" s="67">
        <f>IF(J103-D103&gt;0,IF(R103="S",J103-D103,0),0)</f>
        <v>0</v>
      </c>
      <c r="U103" s="67">
        <f>IF(R103="S",H103*Q103,0)</f>
        <v>0</v>
      </c>
      <c r="V103" s="3">
        <f>IF(R103="S",H103*T103,0)</f>
        <v>0</v>
      </c>
      <c r="W103" s="3">
        <f>IF(R103="S",J103-F103-K103,0)</f>
        <v>0</v>
      </c>
      <c r="X103" s="3">
        <f>IF(R103="S",H103*W103,0)</f>
        <v>0</v>
      </c>
      <c r="Z103" s="2"/>
      <c r="AB103" s="2"/>
      <c r="AC103" s="2"/>
      <c r="AM103" s="1"/>
      <c r="AN103" s="2"/>
      <c r="AO103" s="1"/>
      <c r="AP103" s="2"/>
      <c r="AT103" s="2"/>
      <c r="AV103" s="2"/>
      <c r="AW103" s="2"/>
      <c r="BC103" s="2"/>
      <c r="BD103" s="2"/>
    </row>
    <row r="104" spans="1:56" ht="12.75">
      <c r="A104" s="3">
        <v>2015</v>
      </c>
      <c r="B104" s="3">
        <v>1346</v>
      </c>
      <c r="C104" s="1" t="s">
        <v>169</v>
      </c>
      <c r="D104" s="2">
        <v>42063</v>
      </c>
      <c r="E104" s="1" t="s">
        <v>20</v>
      </c>
      <c r="F104" s="2">
        <v>42067</v>
      </c>
      <c r="G104" s="67">
        <v>1334.88</v>
      </c>
      <c r="H104" s="67">
        <v>1094.16</v>
      </c>
      <c r="I104" s="67">
        <v>0</v>
      </c>
      <c r="J104" s="93">
        <v>42143</v>
      </c>
      <c r="K104" s="3">
        <v>30</v>
      </c>
      <c r="L104" s="2">
        <v>42005</v>
      </c>
      <c r="M104" s="2">
        <v>42369</v>
      </c>
      <c r="N104" s="3">
        <v>0</v>
      </c>
      <c r="O104" s="3">
        <v>1202</v>
      </c>
      <c r="P104" s="3">
        <v>240.72</v>
      </c>
      <c r="Q104" s="92">
        <f>IF(J104-F104&gt;0,IF(R104="S",J104-F104,0),0)</f>
        <v>0</v>
      </c>
      <c r="R104" s="67" t="str">
        <f>IF(G104-H104-I104-P104&gt;0,"N","S")</f>
        <v>N</v>
      </c>
      <c r="S104" s="3">
        <f>IF(G104-H104-I104-P104&gt;0,G104-H104-I104-P104,0)</f>
        <v>2.8421709430404E-14</v>
      </c>
      <c r="T104" s="67">
        <f>IF(J104-D104&gt;0,IF(R104="S",J104-D104,0),0)</f>
        <v>0</v>
      </c>
      <c r="U104" s="67">
        <f>IF(R104="S",H104*Q104,0)</f>
        <v>0</v>
      </c>
      <c r="V104" s="3">
        <f>IF(R104="S",H104*T104,0)</f>
        <v>0</v>
      </c>
      <c r="W104" s="3">
        <f>IF(R104="S",J104-F104-K104,0)</f>
        <v>0</v>
      </c>
      <c r="X104" s="3">
        <f>IF(R104="S",H104*W104,0)</f>
        <v>0</v>
      </c>
      <c r="Z104" s="2"/>
      <c r="AB104" s="2"/>
      <c r="AC104" s="2"/>
      <c r="AM104" s="1"/>
      <c r="AN104" s="2"/>
      <c r="AO104" s="1"/>
      <c r="AP104" s="2"/>
      <c r="AT104" s="2"/>
      <c r="AV104" s="2"/>
      <c r="AW104" s="2"/>
      <c r="BC104" s="2"/>
      <c r="BD104" s="2"/>
    </row>
    <row r="105" spans="1:56" ht="12.75">
      <c r="A105" s="3">
        <v>2015</v>
      </c>
      <c r="B105" s="3">
        <v>1478</v>
      </c>
      <c r="C105" s="1" t="s">
        <v>235</v>
      </c>
      <c r="D105" s="2">
        <v>42059</v>
      </c>
      <c r="E105" s="1" t="s">
        <v>486</v>
      </c>
      <c r="F105" s="2">
        <v>42076</v>
      </c>
      <c r="G105" s="67">
        <v>8131.45</v>
      </c>
      <c r="H105" s="67">
        <v>6460.74</v>
      </c>
      <c r="I105" s="67">
        <v>0</v>
      </c>
      <c r="J105" s="93">
        <v>42143</v>
      </c>
      <c r="K105" s="3">
        <v>30</v>
      </c>
      <c r="L105" s="2">
        <v>42005</v>
      </c>
      <c r="M105" s="2">
        <v>42369</v>
      </c>
      <c r="N105" s="3">
        <v>0</v>
      </c>
      <c r="O105" s="3">
        <v>1316</v>
      </c>
      <c r="P105" s="3">
        <v>1466.33</v>
      </c>
      <c r="Q105" s="92">
        <f>IF(J105-F105&gt;0,IF(R105="S",J105-F105,0),0)</f>
        <v>0</v>
      </c>
      <c r="R105" s="67" t="str">
        <f>IF(G105-H105-I105-P105&gt;0,"N","S")</f>
        <v>N</v>
      </c>
      <c r="S105" s="3">
        <f>IF(G105-H105-I105-P105&gt;0,G105-H105-I105-P105,0)</f>
        <v>204.38</v>
      </c>
      <c r="T105" s="67">
        <f>IF(J105-D105&gt;0,IF(R105="S",J105-D105,0),0)</f>
        <v>0</v>
      </c>
      <c r="U105" s="67">
        <f>IF(R105="S",H105*Q105,0)</f>
        <v>0</v>
      </c>
      <c r="V105" s="3">
        <f>IF(R105="S",H105*T105,0)</f>
        <v>0</v>
      </c>
      <c r="W105" s="3">
        <f>IF(R105="S",J105-F105-K105,0)</f>
        <v>0</v>
      </c>
      <c r="X105" s="3">
        <f>IF(R105="S",H105*W105,0)</f>
        <v>0</v>
      </c>
      <c r="Z105" s="2"/>
      <c r="AB105" s="2"/>
      <c r="AC105" s="2"/>
      <c r="AM105" s="1"/>
      <c r="AN105" s="2"/>
      <c r="AO105" s="1"/>
      <c r="AP105" s="2"/>
      <c r="AT105" s="2"/>
      <c r="AV105" s="2"/>
      <c r="AW105" s="2"/>
      <c r="BC105" s="2"/>
      <c r="BD105" s="2"/>
    </row>
    <row r="106" spans="1:56" ht="12.75">
      <c r="A106" s="3">
        <v>2015</v>
      </c>
      <c r="B106" s="3">
        <v>1516</v>
      </c>
      <c r="C106" s="1" t="s">
        <v>180</v>
      </c>
      <c r="D106" s="2">
        <v>42039</v>
      </c>
      <c r="E106" s="1" t="s">
        <v>496</v>
      </c>
      <c r="F106" s="2">
        <v>42062</v>
      </c>
      <c r="G106" s="67">
        <v>1.5</v>
      </c>
      <c r="H106" s="67">
        <v>1.5</v>
      </c>
      <c r="I106" s="67">
        <v>0</v>
      </c>
      <c r="J106" s="93">
        <v>42143</v>
      </c>
      <c r="K106" s="3">
        <v>30</v>
      </c>
      <c r="L106" s="2">
        <v>42005</v>
      </c>
      <c r="M106" s="2">
        <v>42369</v>
      </c>
      <c r="N106" s="3">
        <v>0</v>
      </c>
      <c r="O106" s="3">
        <v>1315</v>
      </c>
      <c r="P106" s="3">
        <v>0</v>
      </c>
      <c r="Q106" s="92">
        <f>IF(J106-F106&gt;0,IF(R106="S",J106-F106,0),0)</f>
        <v>81</v>
      </c>
      <c r="R106" s="67" t="str">
        <f>IF(G106-H106-I106-P106&gt;0,"N","S")</f>
        <v>S</v>
      </c>
      <c r="S106" s="3">
        <f>IF(G106-H106-I106-P106&gt;0,G106-H106-I106-P106,0)</f>
        <v>0</v>
      </c>
      <c r="T106" s="67">
        <f>IF(J106-D106&gt;0,IF(R106="S",J106-D106,0),0)</f>
        <v>104</v>
      </c>
      <c r="U106" s="67">
        <f>IF(R106="S",H106*Q106,0)</f>
        <v>121.5</v>
      </c>
      <c r="V106" s="3">
        <f>IF(R106="S",H106*T106,0)</f>
        <v>156</v>
      </c>
      <c r="W106" s="3">
        <f>IF(R106="S",J106-F106-K106,0)</f>
        <v>51</v>
      </c>
      <c r="X106" s="3">
        <f>IF(R106="S",H106*W106,0)</f>
        <v>76.5</v>
      </c>
      <c r="Z106" s="2"/>
      <c r="AB106" s="2"/>
      <c r="AC106" s="2"/>
      <c r="AM106" s="1"/>
      <c r="AN106" s="2"/>
      <c r="AO106" s="1"/>
      <c r="AP106" s="2"/>
      <c r="AT106" s="2"/>
      <c r="AV106" s="2"/>
      <c r="AW106" s="2"/>
      <c r="BC106" s="2"/>
      <c r="BD106" s="2"/>
    </row>
    <row r="107" spans="1:56" ht="12.75">
      <c r="A107" s="3">
        <v>2015</v>
      </c>
      <c r="B107" s="3">
        <v>1497</v>
      </c>
      <c r="C107" s="1" t="s">
        <v>180</v>
      </c>
      <c r="D107" s="2">
        <v>42040</v>
      </c>
      <c r="E107" s="1" t="s">
        <v>497</v>
      </c>
      <c r="F107" s="2">
        <v>42065</v>
      </c>
      <c r="G107" s="67">
        <v>58.5</v>
      </c>
      <c r="H107" s="67">
        <v>47.97</v>
      </c>
      <c r="I107" s="67">
        <v>0</v>
      </c>
      <c r="J107" s="93">
        <v>42143</v>
      </c>
      <c r="K107" s="3">
        <v>30</v>
      </c>
      <c r="L107" s="2">
        <v>42005</v>
      </c>
      <c r="M107" s="2">
        <v>42369</v>
      </c>
      <c r="N107" s="3">
        <v>0</v>
      </c>
      <c r="O107" s="3">
        <v>1315</v>
      </c>
      <c r="P107" s="3">
        <v>10.53</v>
      </c>
      <c r="Q107" s="92">
        <f>IF(J107-F107&gt;0,IF(R107="S",J107-F107,0),0)</f>
        <v>0</v>
      </c>
      <c r="R107" s="67" t="str">
        <f>IF(G107-H107-I107-P107&gt;0,"N","S")</f>
        <v>N</v>
      </c>
      <c r="S107" s="3">
        <f>IF(G107-H107-I107-P107&gt;0,G107-H107-I107-P107,0)</f>
        <v>1.77635683940025E-15</v>
      </c>
      <c r="T107" s="67">
        <f>IF(J107-D107&gt;0,IF(R107="S",J107-D107,0),0)</f>
        <v>0</v>
      </c>
      <c r="U107" s="67">
        <f>IF(R107="S",H107*Q107,0)</f>
        <v>0</v>
      </c>
      <c r="V107" s="3">
        <f>IF(R107="S",H107*T107,0)</f>
        <v>0</v>
      </c>
      <c r="W107" s="3">
        <f>IF(R107="S",J107-F107-K107,0)</f>
        <v>0</v>
      </c>
      <c r="X107" s="3">
        <f>IF(R107="S",H107*W107,0)</f>
        <v>0</v>
      </c>
      <c r="Z107" s="2"/>
      <c r="AB107" s="2"/>
      <c r="AC107" s="2"/>
      <c r="AM107" s="1"/>
      <c r="AN107" s="2"/>
      <c r="AO107" s="1"/>
      <c r="AP107" s="2"/>
      <c r="AT107" s="2"/>
      <c r="AV107" s="2"/>
      <c r="AW107" s="2"/>
      <c r="BC107" s="2"/>
      <c r="BD107" s="2"/>
    </row>
    <row r="108" spans="1:56" ht="12.75">
      <c r="A108" s="3">
        <v>2015</v>
      </c>
      <c r="B108" s="3">
        <v>1498</v>
      </c>
      <c r="C108" s="1" t="s">
        <v>180</v>
      </c>
      <c r="D108" s="2">
        <v>42040</v>
      </c>
      <c r="E108" s="1" t="s">
        <v>498</v>
      </c>
      <c r="F108" s="2">
        <v>42061</v>
      </c>
      <c r="G108" s="67">
        <v>245</v>
      </c>
      <c r="H108" s="67">
        <v>200.77</v>
      </c>
      <c r="I108" s="67">
        <v>0</v>
      </c>
      <c r="J108" s="93">
        <v>42143</v>
      </c>
      <c r="K108" s="3">
        <v>30</v>
      </c>
      <c r="L108" s="2">
        <v>42005</v>
      </c>
      <c r="M108" s="2">
        <v>42369</v>
      </c>
      <c r="N108" s="3">
        <v>0</v>
      </c>
      <c r="O108" s="3">
        <v>1315</v>
      </c>
      <c r="P108" s="3">
        <v>44.23</v>
      </c>
      <c r="Q108" s="92">
        <f>IF(J108-F108&gt;0,IF(R108="S",J108-F108,0),0)</f>
        <v>82</v>
      </c>
      <c r="R108" s="67" t="str">
        <f>IF(G108-H108-I108-P108&gt;0,"N","S")</f>
        <v>S</v>
      </c>
      <c r="S108" s="3">
        <f>IF(G108-H108-I108-P108&gt;0,G108-H108-I108-P108,0)</f>
        <v>0</v>
      </c>
      <c r="T108" s="67">
        <f>IF(J108-D108&gt;0,IF(R108="S",J108-D108,0),0)</f>
        <v>103</v>
      </c>
      <c r="U108" s="67">
        <f>IF(R108="S",H108*Q108,0)</f>
        <v>16463.14</v>
      </c>
      <c r="V108" s="3">
        <f>IF(R108="S",H108*T108,0)</f>
        <v>20679.31</v>
      </c>
      <c r="W108" s="3">
        <f>IF(R108="S",J108-F108-K108,0)</f>
        <v>52</v>
      </c>
      <c r="X108" s="3">
        <f>IF(R108="S",H108*W108,0)</f>
        <v>10440.04</v>
      </c>
      <c r="Z108" s="2"/>
      <c r="AB108" s="2"/>
      <c r="AC108" s="2"/>
      <c r="AM108" s="1"/>
      <c r="AN108" s="2"/>
      <c r="AO108" s="1"/>
      <c r="AP108" s="2"/>
      <c r="AT108" s="2"/>
      <c r="AV108" s="2"/>
      <c r="AW108" s="2"/>
      <c r="BC108" s="2"/>
      <c r="BD108" s="2"/>
    </row>
    <row r="109" spans="1:56" ht="12.75">
      <c r="A109" s="3">
        <v>2015</v>
      </c>
      <c r="B109" s="3">
        <v>1499</v>
      </c>
      <c r="C109" s="1" t="s">
        <v>180</v>
      </c>
      <c r="D109" s="2">
        <v>42040</v>
      </c>
      <c r="E109" s="1" t="s">
        <v>499</v>
      </c>
      <c r="F109" s="2">
        <v>42061</v>
      </c>
      <c r="G109" s="67">
        <v>79</v>
      </c>
      <c r="H109" s="67">
        <v>64.8</v>
      </c>
      <c r="I109" s="67">
        <v>0</v>
      </c>
      <c r="J109" s="93">
        <v>42143</v>
      </c>
      <c r="K109" s="3">
        <v>30</v>
      </c>
      <c r="L109" s="2">
        <v>42005</v>
      </c>
      <c r="M109" s="2">
        <v>42369</v>
      </c>
      <c r="N109" s="3">
        <v>0</v>
      </c>
      <c r="O109" s="3">
        <v>1315</v>
      </c>
      <c r="P109" s="3">
        <v>14.2</v>
      </c>
      <c r="Q109" s="92">
        <f>IF(J109-F109&gt;0,IF(R109="S",J109-F109,0),0)</f>
        <v>0</v>
      </c>
      <c r="R109" s="67" t="str">
        <f>IF(G109-H109-I109-P109&gt;0,"N","S")</f>
        <v>N</v>
      </c>
      <c r="S109" s="3">
        <f>IF(G109-H109-I109-P109&gt;0,G109-H109-I109-P109,0)</f>
        <v>3.5527136788005E-15</v>
      </c>
      <c r="T109" s="67">
        <f>IF(J109-D109&gt;0,IF(R109="S",J109-D109,0),0)</f>
        <v>0</v>
      </c>
      <c r="U109" s="67">
        <f>IF(R109="S",H109*Q109,0)</f>
        <v>0</v>
      </c>
      <c r="V109" s="3">
        <f>IF(R109="S",H109*T109,0)</f>
        <v>0</v>
      </c>
      <c r="W109" s="3">
        <f>IF(R109="S",J109-F109-K109,0)</f>
        <v>0</v>
      </c>
      <c r="X109" s="3">
        <f>IF(R109="S",H109*W109,0)</f>
        <v>0</v>
      </c>
      <c r="Z109" s="2"/>
      <c r="AB109" s="2"/>
      <c r="AC109" s="2"/>
      <c r="AM109" s="1"/>
      <c r="AN109" s="2"/>
      <c r="AO109" s="1"/>
      <c r="AP109" s="2"/>
      <c r="AT109" s="2"/>
      <c r="AV109" s="2"/>
      <c r="AW109" s="2"/>
      <c r="BC109" s="2"/>
      <c r="BD109" s="2"/>
    </row>
    <row r="110" spans="1:56" ht="12.75">
      <c r="A110" s="3">
        <v>2015</v>
      </c>
      <c r="B110" s="3">
        <v>1500</v>
      </c>
      <c r="C110" s="1" t="s">
        <v>180</v>
      </c>
      <c r="D110" s="2">
        <v>42040</v>
      </c>
      <c r="E110" s="1" t="s">
        <v>500</v>
      </c>
      <c r="F110" s="2">
        <v>42061</v>
      </c>
      <c r="G110" s="67">
        <v>92.5</v>
      </c>
      <c r="H110" s="67">
        <v>75.86</v>
      </c>
      <c r="I110" s="67">
        <v>0</v>
      </c>
      <c r="J110" s="93">
        <v>42143</v>
      </c>
      <c r="K110" s="3">
        <v>30</v>
      </c>
      <c r="L110" s="2">
        <v>42005</v>
      </c>
      <c r="M110" s="2">
        <v>42369</v>
      </c>
      <c r="N110" s="3">
        <v>0</v>
      </c>
      <c r="O110" s="3">
        <v>1315</v>
      </c>
      <c r="P110" s="3">
        <v>16.64</v>
      </c>
      <c r="Q110" s="92">
        <f>IF(J110-F110&gt;0,IF(R110="S",J110-F110,0),0)</f>
        <v>82</v>
      </c>
      <c r="R110" s="67" t="str">
        <f>IF(G110-H110-I110-P110&gt;0,"N","S")</f>
        <v>S</v>
      </c>
      <c r="S110" s="3">
        <f>IF(G110-H110-I110-P110&gt;0,G110-H110-I110-P110,0)</f>
        <v>0</v>
      </c>
      <c r="T110" s="67">
        <f>IF(J110-D110&gt;0,IF(R110="S",J110-D110,0),0)</f>
        <v>103</v>
      </c>
      <c r="U110" s="67">
        <f>IF(R110="S",H110*Q110,0)</f>
        <v>6220.52</v>
      </c>
      <c r="V110" s="3">
        <f>IF(R110="S",H110*T110,0)</f>
        <v>7813.58</v>
      </c>
      <c r="W110" s="3">
        <f>IF(R110="S",J110-F110-K110,0)</f>
        <v>52</v>
      </c>
      <c r="X110" s="3">
        <f>IF(R110="S",H110*W110,0)</f>
        <v>3944.72</v>
      </c>
      <c r="Z110" s="2"/>
      <c r="AB110" s="2"/>
      <c r="AC110" s="2"/>
      <c r="AM110" s="1"/>
      <c r="AN110" s="2"/>
      <c r="AO110" s="1"/>
      <c r="AP110" s="2"/>
      <c r="AT110" s="2"/>
      <c r="AV110" s="2"/>
      <c r="AW110" s="2"/>
      <c r="BC110" s="2"/>
      <c r="BD110" s="2"/>
    </row>
    <row r="111" spans="1:56" ht="12.75">
      <c r="A111" s="3">
        <v>2015</v>
      </c>
      <c r="B111" s="3">
        <v>1501</v>
      </c>
      <c r="C111" s="1" t="s">
        <v>180</v>
      </c>
      <c r="D111" s="2">
        <v>42040</v>
      </c>
      <c r="E111" s="1" t="s">
        <v>501</v>
      </c>
      <c r="F111" s="2">
        <v>42040</v>
      </c>
      <c r="G111" s="67">
        <v>55.5</v>
      </c>
      <c r="H111" s="67">
        <v>45.48</v>
      </c>
      <c r="I111" s="67">
        <v>0</v>
      </c>
      <c r="J111" s="93">
        <v>42143</v>
      </c>
      <c r="K111" s="3">
        <v>30</v>
      </c>
      <c r="L111" s="2">
        <v>42005</v>
      </c>
      <c r="M111" s="2">
        <v>42369</v>
      </c>
      <c r="N111" s="3">
        <v>0</v>
      </c>
      <c r="O111" s="3">
        <v>1315</v>
      </c>
      <c r="P111" s="3">
        <v>10.02</v>
      </c>
      <c r="Q111" s="92">
        <f>IF(J111-F111&gt;0,IF(R111="S",J111-F111,0),0)</f>
        <v>0</v>
      </c>
      <c r="R111" s="67" t="str">
        <f>IF(G111-H111-I111-P111&gt;0,"N","S")</f>
        <v>N</v>
      </c>
      <c r="S111" s="3">
        <f>IF(G111-H111-I111-P111&gt;0,G111-H111-I111-P111,0)</f>
        <v>3.5527136788005E-15</v>
      </c>
      <c r="T111" s="67">
        <f>IF(J111-D111&gt;0,IF(R111="S",J111-D111,0),0)</f>
        <v>0</v>
      </c>
      <c r="U111" s="67">
        <f>IF(R111="S",H111*Q111,0)</f>
        <v>0</v>
      </c>
      <c r="V111" s="3">
        <f>IF(R111="S",H111*T111,0)</f>
        <v>0</v>
      </c>
      <c r="W111" s="3">
        <f>IF(R111="S",J111-F111-K111,0)</f>
        <v>0</v>
      </c>
      <c r="X111" s="3">
        <f>IF(R111="S",H111*W111,0)</f>
        <v>0</v>
      </c>
      <c r="Z111" s="2"/>
      <c r="AB111" s="2"/>
      <c r="AC111" s="2"/>
      <c r="AM111" s="1"/>
      <c r="AN111" s="2"/>
      <c r="AO111" s="1"/>
      <c r="AP111" s="2"/>
      <c r="AT111" s="2"/>
      <c r="AV111" s="2"/>
      <c r="AW111" s="2"/>
      <c r="BC111" s="2"/>
      <c r="BD111" s="2"/>
    </row>
    <row r="112" spans="1:56" ht="12.75">
      <c r="A112" s="3">
        <v>2015</v>
      </c>
      <c r="B112" s="3">
        <v>1502</v>
      </c>
      <c r="C112" s="1" t="s">
        <v>180</v>
      </c>
      <c r="D112" s="2">
        <v>42040</v>
      </c>
      <c r="E112" s="1" t="s">
        <v>502</v>
      </c>
      <c r="F112" s="2">
        <v>42061</v>
      </c>
      <c r="G112" s="67">
        <v>78.5</v>
      </c>
      <c r="H112" s="67">
        <v>64.3</v>
      </c>
      <c r="I112" s="67">
        <v>0</v>
      </c>
      <c r="J112" s="93">
        <v>42143</v>
      </c>
      <c r="K112" s="3">
        <v>30</v>
      </c>
      <c r="L112" s="2">
        <v>42005</v>
      </c>
      <c r="M112" s="2">
        <v>42369</v>
      </c>
      <c r="N112" s="3">
        <v>0</v>
      </c>
      <c r="O112" s="3">
        <v>1315</v>
      </c>
      <c r="P112" s="3">
        <v>14.2</v>
      </c>
      <c r="Q112" s="92">
        <f>IF(J112-F112&gt;0,IF(R112="S",J112-F112,0),0)</f>
        <v>0</v>
      </c>
      <c r="R112" s="67" t="str">
        <f>IF(G112-H112-I112-P112&gt;0,"N","S")</f>
        <v>N</v>
      </c>
      <c r="S112" s="3">
        <f>IF(G112-H112-I112-P112&gt;0,G112-H112-I112-P112,0)</f>
        <v>3.5527136788005E-15</v>
      </c>
      <c r="T112" s="67">
        <f>IF(J112-D112&gt;0,IF(R112="S",J112-D112,0),0)</f>
        <v>0</v>
      </c>
      <c r="U112" s="67">
        <f>IF(R112="S",H112*Q112,0)</f>
        <v>0</v>
      </c>
      <c r="V112" s="3">
        <f>IF(R112="S",H112*T112,0)</f>
        <v>0</v>
      </c>
      <c r="W112" s="3">
        <f>IF(R112="S",J112-F112-K112,0)</f>
        <v>0</v>
      </c>
      <c r="X112" s="3">
        <f>IF(R112="S",H112*W112,0)</f>
        <v>0</v>
      </c>
      <c r="Z112" s="2"/>
      <c r="AB112" s="2"/>
      <c r="AC112" s="2"/>
      <c r="AM112" s="1"/>
      <c r="AN112" s="2"/>
      <c r="AO112" s="1"/>
      <c r="AP112" s="2"/>
      <c r="AT112" s="2"/>
      <c r="AV112" s="2"/>
      <c r="AW112" s="2"/>
      <c r="BC112" s="2"/>
      <c r="BD112" s="2"/>
    </row>
    <row r="113" spans="1:56" ht="12.75">
      <c r="A113" s="3">
        <v>2015</v>
      </c>
      <c r="B113" s="3">
        <v>1493</v>
      </c>
      <c r="C113" s="1" t="s">
        <v>350</v>
      </c>
      <c r="D113" s="2">
        <v>42061</v>
      </c>
      <c r="E113" s="1" t="s">
        <v>504</v>
      </c>
      <c r="F113" s="2">
        <v>42068</v>
      </c>
      <c r="G113" s="67">
        <v>26.5</v>
      </c>
      <c r="H113" s="67">
        <v>21.72</v>
      </c>
      <c r="I113" s="67">
        <v>0</v>
      </c>
      <c r="J113" s="93">
        <v>42143</v>
      </c>
      <c r="K113" s="3">
        <v>30</v>
      </c>
      <c r="L113" s="2">
        <v>42005</v>
      </c>
      <c r="M113" s="2">
        <v>42369</v>
      </c>
      <c r="N113" s="3">
        <v>0</v>
      </c>
      <c r="O113" s="3">
        <v>1318</v>
      </c>
      <c r="P113" s="3">
        <v>4.78</v>
      </c>
      <c r="Q113" s="92">
        <f>IF(J113-F113&gt;0,IF(R113="S",J113-F113,0),0)</f>
        <v>0</v>
      </c>
      <c r="R113" s="67" t="str">
        <f>IF(G113-H113-I113-P113&gt;0,"N","S")</f>
        <v>N</v>
      </c>
      <c r="S113" s="3">
        <f>IF(G113-H113-I113-P113&gt;0,G113-H113-I113-P113,0)</f>
        <v>8.88178419700125E-16</v>
      </c>
      <c r="T113" s="67">
        <f>IF(J113-D113&gt;0,IF(R113="S",J113-D113,0),0)</f>
        <v>0</v>
      </c>
      <c r="U113" s="67">
        <f>IF(R113="S",H113*Q113,0)</f>
        <v>0</v>
      </c>
      <c r="V113" s="3">
        <f>IF(R113="S",H113*T113,0)</f>
        <v>0</v>
      </c>
      <c r="W113" s="3">
        <f>IF(R113="S",J113-F113-K113,0)</f>
        <v>0</v>
      </c>
      <c r="X113" s="3">
        <f>IF(R113="S",H113*W113,0)</f>
        <v>0</v>
      </c>
      <c r="Z113" s="2"/>
      <c r="AB113" s="2"/>
      <c r="AC113" s="2"/>
      <c r="AM113" s="1"/>
      <c r="AN113" s="2"/>
      <c r="AP113" s="2"/>
      <c r="AT113" s="2"/>
      <c r="AV113" s="2"/>
      <c r="AW113" s="2"/>
      <c r="BC113" s="2"/>
      <c r="BD113" s="2"/>
    </row>
    <row r="114" spans="1:56" ht="12.75">
      <c r="A114" s="3">
        <v>2015</v>
      </c>
      <c r="B114" s="3">
        <v>1494</v>
      </c>
      <c r="C114" s="1" t="s">
        <v>350</v>
      </c>
      <c r="D114" s="2">
        <v>42061</v>
      </c>
      <c r="E114" s="1" t="s">
        <v>505</v>
      </c>
      <c r="F114" s="2">
        <v>42068</v>
      </c>
      <c r="G114" s="67">
        <v>202.03</v>
      </c>
      <c r="H114" s="67">
        <v>181.29</v>
      </c>
      <c r="I114" s="67">
        <v>0</v>
      </c>
      <c r="J114" s="93">
        <v>42143</v>
      </c>
      <c r="K114" s="3">
        <v>30</v>
      </c>
      <c r="L114" s="2">
        <v>42005</v>
      </c>
      <c r="M114" s="2">
        <v>42369</v>
      </c>
      <c r="N114" s="3">
        <v>0</v>
      </c>
      <c r="O114" s="3">
        <v>1318</v>
      </c>
      <c r="P114" s="3">
        <v>20.74</v>
      </c>
      <c r="Q114" s="92">
        <f>IF(J114-F114&gt;0,IF(R114="S",J114-F114,0),0)</f>
        <v>0</v>
      </c>
      <c r="R114" s="67" t="str">
        <f>IF(G114-H114-I114-P114&gt;0,"N","S")</f>
        <v>N</v>
      </c>
      <c r="S114" s="3">
        <f>IF(G114-H114-I114-P114&gt;0,G114-H114-I114-P114,0)</f>
        <v>1.06581410364015E-14</v>
      </c>
      <c r="T114" s="67">
        <f>IF(J114-D114&gt;0,IF(R114="S",J114-D114,0),0)</f>
        <v>0</v>
      </c>
      <c r="U114" s="67">
        <f>IF(R114="S",H114*Q114,0)</f>
        <v>0</v>
      </c>
      <c r="V114" s="3">
        <f>IF(R114="S",H114*T114,0)</f>
        <v>0</v>
      </c>
      <c r="W114" s="3">
        <f>IF(R114="S",J114-F114-K114,0)</f>
        <v>0</v>
      </c>
      <c r="X114" s="3">
        <f>IF(R114="S",H114*W114,0)</f>
        <v>0</v>
      </c>
      <c r="Z114" s="2"/>
      <c r="AB114" s="2"/>
      <c r="AC114" s="2"/>
      <c r="AM114" s="1"/>
      <c r="AN114" s="2"/>
      <c r="AP114" s="2"/>
      <c r="AT114" s="2"/>
      <c r="AV114" s="2"/>
      <c r="AW114" s="2"/>
      <c r="BC114" s="2"/>
      <c r="BD114" s="2"/>
    </row>
    <row r="115" spans="1:56" ht="12.75">
      <c r="A115" s="3">
        <v>2015</v>
      </c>
      <c r="B115" s="3">
        <v>1495</v>
      </c>
      <c r="C115" s="1" t="s">
        <v>350</v>
      </c>
      <c r="D115" s="2">
        <v>42061</v>
      </c>
      <c r="E115" s="1" t="s">
        <v>506</v>
      </c>
      <c r="F115" s="2">
        <v>42068</v>
      </c>
      <c r="G115" s="67">
        <v>129.6</v>
      </c>
      <c r="H115" s="67">
        <v>113.75</v>
      </c>
      <c r="I115" s="67">
        <v>0</v>
      </c>
      <c r="J115" s="93">
        <v>42143</v>
      </c>
      <c r="K115" s="3">
        <v>30</v>
      </c>
      <c r="L115" s="2">
        <v>42005</v>
      </c>
      <c r="M115" s="2">
        <v>42369</v>
      </c>
      <c r="N115" s="3">
        <v>0</v>
      </c>
      <c r="O115" s="3">
        <v>1318</v>
      </c>
      <c r="P115" s="3">
        <v>15.85</v>
      </c>
      <c r="Q115" s="92">
        <f>IF(J115-F115&gt;0,IF(R115="S",J115-F115,0),0)</f>
        <v>75</v>
      </c>
      <c r="R115" s="67" t="str">
        <f>IF(G115-H115-I115-P115&gt;0,"N","S")</f>
        <v>S</v>
      </c>
      <c r="S115" s="3">
        <f>IF(G115-H115-I115-P115&gt;0,G115-H115-I115-P115,0)</f>
        <v>0</v>
      </c>
      <c r="T115" s="67">
        <f>IF(J115-D115&gt;0,IF(R115="S",J115-D115,0),0)</f>
        <v>82</v>
      </c>
      <c r="U115" s="67">
        <f>IF(R115="S",H115*Q115,0)</f>
        <v>8531.25</v>
      </c>
      <c r="V115" s="3">
        <f>IF(R115="S",H115*T115,0)</f>
        <v>9327.5</v>
      </c>
      <c r="W115" s="3">
        <f>IF(R115="S",J115-F115-K115,0)</f>
        <v>45</v>
      </c>
      <c r="X115" s="3">
        <f>IF(R115="S",H115*W115,0)</f>
        <v>5118.75</v>
      </c>
      <c r="Z115" s="2"/>
      <c r="AB115" s="2"/>
      <c r="AC115" s="2"/>
      <c r="AM115" s="1"/>
      <c r="AN115" s="2"/>
      <c r="AP115" s="2"/>
      <c r="AT115" s="2"/>
      <c r="AV115" s="2"/>
      <c r="AW115" s="2"/>
      <c r="BC115" s="2"/>
      <c r="BD115" s="2"/>
    </row>
    <row r="116" spans="1:56" ht="12.75">
      <c r="A116" s="3">
        <v>2015</v>
      </c>
      <c r="B116" s="3">
        <v>1503</v>
      </c>
      <c r="C116" s="1" t="s">
        <v>180</v>
      </c>
      <c r="D116" s="2">
        <v>42061</v>
      </c>
      <c r="E116" s="1" t="s">
        <v>508</v>
      </c>
      <c r="F116" s="2">
        <v>42061</v>
      </c>
      <c r="G116" s="67">
        <v>38.5</v>
      </c>
      <c r="H116" s="67">
        <v>31.56</v>
      </c>
      <c r="I116" s="67">
        <v>0</v>
      </c>
      <c r="J116" s="93">
        <v>42143</v>
      </c>
      <c r="K116" s="3">
        <v>30</v>
      </c>
      <c r="L116" s="2">
        <v>42005</v>
      </c>
      <c r="M116" s="2">
        <v>42369</v>
      </c>
      <c r="N116" s="3">
        <v>0</v>
      </c>
      <c r="O116" s="3">
        <v>1315</v>
      </c>
      <c r="P116" s="3">
        <v>6.94</v>
      </c>
      <c r="Q116" s="92">
        <f>IF(J116-F116&gt;0,IF(R116="S",J116-F116,0),0)</f>
        <v>0</v>
      </c>
      <c r="R116" s="67" t="str">
        <f>IF(G116-H116-I116-P116&gt;0,"N","S")</f>
        <v>N</v>
      </c>
      <c r="S116" s="3">
        <f>IF(G116-H116-I116-P116&gt;0,G116-H116-I116-P116,0)</f>
        <v>8.88178419700125E-16</v>
      </c>
      <c r="T116" s="67">
        <f>IF(J116-D116&gt;0,IF(R116="S",J116-D116,0),0)</f>
        <v>0</v>
      </c>
      <c r="U116" s="67">
        <f>IF(R116="S",H116*Q116,0)</f>
        <v>0</v>
      </c>
      <c r="V116" s="3">
        <f>IF(R116="S",H116*T116,0)</f>
        <v>0</v>
      </c>
      <c r="W116" s="3">
        <f>IF(R116="S",J116-F116-K116,0)</f>
        <v>0</v>
      </c>
      <c r="X116" s="3">
        <f>IF(R116="S",H116*W116,0)</f>
        <v>0</v>
      </c>
      <c r="Z116" s="2"/>
      <c r="AB116" s="2"/>
      <c r="AC116" s="2"/>
      <c r="AM116" s="1"/>
      <c r="AN116" s="2"/>
      <c r="AP116" s="2"/>
      <c r="AT116" s="2"/>
      <c r="AV116" s="2"/>
      <c r="AW116" s="2"/>
      <c r="BC116" s="2"/>
      <c r="BD116" s="2"/>
    </row>
    <row r="117" spans="1:56" ht="12.75">
      <c r="A117" s="3">
        <v>2015</v>
      </c>
      <c r="B117" s="3">
        <v>1511</v>
      </c>
      <c r="C117" s="1" t="s">
        <v>180</v>
      </c>
      <c r="D117" s="2">
        <v>42061</v>
      </c>
      <c r="E117" s="1" t="s">
        <v>509</v>
      </c>
      <c r="F117" s="2">
        <v>42061</v>
      </c>
      <c r="G117" s="67">
        <v>79</v>
      </c>
      <c r="H117" s="67">
        <v>64.8</v>
      </c>
      <c r="I117" s="67">
        <v>0</v>
      </c>
      <c r="J117" s="93">
        <v>42143</v>
      </c>
      <c r="K117" s="3">
        <v>30</v>
      </c>
      <c r="L117" s="2">
        <v>42005</v>
      </c>
      <c r="M117" s="2">
        <v>42369</v>
      </c>
      <c r="N117" s="3">
        <v>0</v>
      </c>
      <c r="O117" s="3">
        <v>1315</v>
      </c>
      <c r="P117" s="3">
        <v>14.2</v>
      </c>
      <c r="Q117" s="92">
        <f>IF(J117-F117&gt;0,IF(R117="S",J117-F117,0),0)</f>
        <v>0</v>
      </c>
      <c r="R117" s="67" t="str">
        <f>IF(G117-H117-I117-P117&gt;0,"N","S")</f>
        <v>N</v>
      </c>
      <c r="S117" s="3">
        <f>IF(G117-H117-I117-P117&gt;0,G117-H117-I117-P117,0)</f>
        <v>3.5527136788005E-15</v>
      </c>
      <c r="T117" s="67">
        <f>IF(J117-D117&gt;0,IF(R117="S",J117-D117,0),0)</f>
        <v>0</v>
      </c>
      <c r="U117" s="67">
        <f>IF(R117="S",H117*Q117,0)</f>
        <v>0</v>
      </c>
      <c r="V117" s="3">
        <f>IF(R117="S",H117*T117,0)</f>
        <v>0</v>
      </c>
      <c r="W117" s="3">
        <f>IF(R117="S",J117-F117-K117,0)</f>
        <v>0</v>
      </c>
      <c r="X117" s="3">
        <f>IF(R117="S",H117*W117,0)</f>
        <v>0</v>
      </c>
      <c r="Z117" s="2"/>
      <c r="AB117" s="2"/>
      <c r="AC117" s="2"/>
      <c r="AM117" s="1"/>
      <c r="AN117" s="2"/>
      <c r="AP117" s="2"/>
      <c r="AT117" s="2"/>
      <c r="AV117" s="2"/>
      <c r="AW117" s="2"/>
      <c r="BC117" s="2"/>
      <c r="BD117" s="2"/>
    </row>
    <row r="118" spans="1:56" ht="12.75">
      <c r="A118" s="3">
        <v>2015</v>
      </c>
      <c r="B118" s="3">
        <v>1768</v>
      </c>
      <c r="C118" s="1" t="s">
        <v>235</v>
      </c>
      <c r="D118" s="2">
        <v>42066</v>
      </c>
      <c r="E118" s="1" t="s">
        <v>517</v>
      </c>
      <c r="F118" s="2">
        <v>42083</v>
      </c>
      <c r="G118" s="67">
        <v>10</v>
      </c>
      <c r="H118" s="67">
        <v>7.37</v>
      </c>
      <c r="I118" s="67">
        <v>0</v>
      </c>
      <c r="J118" s="93">
        <v>42143</v>
      </c>
      <c r="K118" s="3">
        <v>30</v>
      </c>
      <c r="L118" s="2">
        <v>42005</v>
      </c>
      <c r="M118" s="2">
        <v>42369</v>
      </c>
      <c r="N118" s="3">
        <v>0</v>
      </c>
      <c r="O118" s="3">
        <v>1316</v>
      </c>
      <c r="P118" s="3">
        <v>1.8</v>
      </c>
      <c r="Q118" s="92">
        <f>IF(J118-F118&gt;0,IF(R118="S",J118-F118,0),0)</f>
        <v>0</v>
      </c>
      <c r="R118" s="67" t="str">
        <f>IF(G118-H118-I118-P118&gt;0,"N","S")</f>
        <v>N</v>
      </c>
      <c r="S118" s="3">
        <f>IF(G118-H118-I118-P118&gt;0,G118-H118-I118-P118,0)</f>
        <v>0.83</v>
      </c>
      <c r="T118" s="67">
        <f>IF(J118-D118&gt;0,IF(R118="S",J118-D118,0),0)</f>
        <v>0</v>
      </c>
      <c r="U118" s="67">
        <f>IF(R118="S",H118*Q118,0)</f>
        <v>0</v>
      </c>
      <c r="V118" s="3">
        <f>IF(R118="S",H118*T118,0)</f>
        <v>0</v>
      </c>
      <c r="W118" s="3">
        <f>IF(R118="S",J118-F118-K118,0)</f>
        <v>0</v>
      </c>
      <c r="X118" s="3">
        <f>IF(R118="S",H118*W118,0)</f>
        <v>0</v>
      </c>
      <c r="Z118" s="2"/>
      <c r="AB118" s="2"/>
      <c r="AC118" s="2"/>
      <c r="AM118" s="1"/>
      <c r="AN118" s="2"/>
      <c r="AP118" s="2"/>
      <c r="AT118" s="2"/>
      <c r="AV118" s="2"/>
      <c r="AW118" s="2"/>
      <c r="BC118" s="2"/>
      <c r="BD118" s="2"/>
    </row>
    <row r="119" spans="1:56" ht="12.75">
      <c r="A119" s="3">
        <v>2015</v>
      </c>
      <c r="B119" s="3">
        <v>2006</v>
      </c>
      <c r="C119" s="1" t="s">
        <v>202</v>
      </c>
      <c r="D119" s="2">
        <v>42090</v>
      </c>
      <c r="E119" s="1" t="s">
        <v>538</v>
      </c>
      <c r="F119" s="2">
        <v>42096</v>
      </c>
      <c r="G119" s="67">
        <v>305</v>
      </c>
      <c r="H119" s="67">
        <v>250</v>
      </c>
      <c r="I119" s="67">
        <v>0</v>
      </c>
      <c r="J119" s="93">
        <v>42143</v>
      </c>
      <c r="K119" s="3">
        <v>30</v>
      </c>
      <c r="L119" s="2">
        <v>42005</v>
      </c>
      <c r="M119" s="2">
        <v>42369</v>
      </c>
      <c r="N119" s="3">
        <v>0</v>
      </c>
      <c r="O119" s="3">
        <v>1329</v>
      </c>
      <c r="P119" s="3">
        <v>55</v>
      </c>
      <c r="Q119" s="92">
        <f>IF(J119-F119&gt;0,IF(R119="S",J119-F119,0),0)</f>
        <v>47</v>
      </c>
      <c r="R119" s="67" t="str">
        <f>IF(G119-H119-I119-P119&gt;0,"N","S")</f>
        <v>S</v>
      </c>
      <c r="S119" s="3">
        <f>IF(G119-H119-I119-P119&gt;0,G119-H119-I119-P119,0)</f>
        <v>0</v>
      </c>
      <c r="T119" s="67">
        <f>IF(J119-D119&gt;0,IF(R119="S",J119-D119,0),0)</f>
        <v>53</v>
      </c>
      <c r="U119" s="67">
        <f>IF(R119="S",H119*Q119,0)</f>
        <v>11750</v>
      </c>
      <c r="V119" s="3">
        <f>IF(R119="S",H119*T119,0)</f>
        <v>13250</v>
      </c>
      <c r="W119" s="3">
        <f>IF(R119="S",J119-F119-K119,0)</f>
        <v>17</v>
      </c>
      <c r="X119" s="3">
        <f>IF(R119="S",H119*W119,0)</f>
        <v>4250</v>
      </c>
      <c r="Z119" s="2"/>
      <c r="AB119" s="2"/>
      <c r="AC119" s="2"/>
      <c r="AM119" s="1"/>
      <c r="AN119" s="2"/>
      <c r="AP119" s="2"/>
      <c r="AT119" s="2"/>
      <c r="AV119" s="2"/>
      <c r="AW119" s="2"/>
      <c r="BC119" s="2"/>
      <c r="BD119" s="2"/>
    </row>
    <row r="120" spans="1:56" ht="12.75">
      <c r="A120" s="3">
        <v>2015</v>
      </c>
      <c r="B120" s="3">
        <v>2007</v>
      </c>
      <c r="C120" s="1" t="s">
        <v>202</v>
      </c>
      <c r="D120" s="2">
        <v>42090</v>
      </c>
      <c r="E120" s="1" t="s">
        <v>539</v>
      </c>
      <c r="F120" s="2">
        <v>42096</v>
      </c>
      <c r="G120" s="67">
        <v>610</v>
      </c>
      <c r="H120" s="67">
        <v>500</v>
      </c>
      <c r="I120" s="67">
        <v>0</v>
      </c>
      <c r="J120" s="93">
        <v>42143</v>
      </c>
      <c r="K120" s="3">
        <v>30</v>
      </c>
      <c r="L120" s="2">
        <v>42005</v>
      </c>
      <c r="M120" s="2">
        <v>42369</v>
      </c>
      <c r="N120" s="3">
        <v>0</v>
      </c>
      <c r="O120" s="3">
        <v>1329</v>
      </c>
      <c r="P120" s="3">
        <v>110</v>
      </c>
      <c r="Q120" s="92">
        <f>IF(J120-F120&gt;0,IF(R120="S",J120-F120,0),0)</f>
        <v>47</v>
      </c>
      <c r="R120" s="67" t="str">
        <f>IF(G120-H120-I120-P120&gt;0,"N","S")</f>
        <v>S</v>
      </c>
      <c r="S120" s="3">
        <f>IF(G120-H120-I120-P120&gt;0,G120-H120-I120-P120,0)</f>
        <v>0</v>
      </c>
      <c r="T120" s="67">
        <f>IF(J120-D120&gt;0,IF(R120="S",J120-D120,0),0)</f>
        <v>53</v>
      </c>
      <c r="U120" s="67">
        <f>IF(R120="S",H120*Q120,0)</f>
        <v>23500</v>
      </c>
      <c r="V120" s="3">
        <f>IF(R120="S",H120*T120,0)</f>
        <v>26500</v>
      </c>
      <c r="W120" s="3">
        <f>IF(R120="S",J120-F120-K120,0)</f>
        <v>17</v>
      </c>
      <c r="X120" s="3">
        <f>IF(R120="S",H120*W120,0)</f>
        <v>8500</v>
      </c>
      <c r="Z120" s="2"/>
      <c r="AB120" s="2"/>
      <c r="AC120" s="2"/>
      <c r="AM120" s="1"/>
      <c r="AN120" s="2"/>
      <c r="AO120" s="1"/>
      <c r="AP120" s="2"/>
      <c r="AT120" s="2"/>
      <c r="AV120" s="2"/>
      <c r="AW120" s="2"/>
      <c r="BC120" s="2"/>
      <c r="BD120" s="2"/>
    </row>
    <row r="121" spans="1:56" ht="12.75">
      <c r="A121" s="3">
        <v>2015</v>
      </c>
      <c r="B121" s="3">
        <v>2008</v>
      </c>
      <c r="C121" s="1" t="s">
        <v>202</v>
      </c>
      <c r="D121" s="2">
        <v>42090</v>
      </c>
      <c r="E121" s="1" t="s">
        <v>540</v>
      </c>
      <c r="F121" s="2">
        <v>42096</v>
      </c>
      <c r="G121" s="67">
        <v>146.4</v>
      </c>
      <c r="H121" s="67">
        <v>120</v>
      </c>
      <c r="I121" s="67">
        <v>0</v>
      </c>
      <c r="J121" s="93">
        <v>42143</v>
      </c>
      <c r="K121" s="3">
        <v>30</v>
      </c>
      <c r="L121" s="2">
        <v>42005</v>
      </c>
      <c r="M121" s="2">
        <v>42369</v>
      </c>
      <c r="N121" s="3">
        <v>0</v>
      </c>
      <c r="O121" s="3">
        <v>1329</v>
      </c>
      <c r="P121" s="3">
        <v>26.4</v>
      </c>
      <c r="Q121" s="92">
        <f>IF(J121-F121&gt;0,IF(R121="S",J121-F121,0),0)</f>
        <v>0</v>
      </c>
      <c r="R121" s="67" t="str">
        <f>IF(G121-H121-I121-P121&gt;0,"N","S")</f>
        <v>N</v>
      </c>
      <c r="S121" s="3">
        <f>IF(G121-H121-I121-P121&gt;0,G121-H121-I121-P121,0)</f>
        <v>7.105427357601E-15</v>
      </c>
      <c r="T121" s="67">
        <f>IF(J121-D121&gt;0,IF(R121="S",J121-D121,0),0)</f>
        <v>0</v>
      </c>
      <c r="U121" s="67">
        <f>IF(R121="S",H121*Q121,0)</f>
        <v>0</v>
      </c>
      <c r="V121" s="3">
        <f>IF(R121="S",H121*T121,0)</f>
        <v>0</v>
      </c>
      <c r="W121" s="3">
        <f>IF(R121="S",J121-F121-K121,0)</f>
        <v>0</v>
      </c>
      <c r="X121" s="3">
        <f>IF(R121="S",H121*W121,0)</f>
        <v>0</v>
      </c>
      <c r="Z121" s="2"/>
      <c r="AB121" s="2"/>
      <c r="AC121" s="2"/>
      <c r="AM121" s="1"/>
      <c r="AN121" s="2"/>
      <c r="AO121" s="1"/>
      <c r="AP121" s="2"/>
      <c r="AT121" s="2"/>
      <c r="AV121" s="2"/>
      <c r="AW121" s="2"/>
      <c r="BC121" s="2"/>
      <c r="BD121" s="2"/>
    </row>
    <row r="122" spans="1:56" ht="12.75">
      <c r="A122" s="3">
        <v>2015</v>
      </c>
      <c r="B122" s="3">
        <v>2009</v>
      </c>
      <c r="C122" s="1" t="s">
        <v>202</v>
      </c>
      <c r="D122" s="2">
        <v>42090</v>
      </c>
      <c r="E122" s="1" t="s">
        <v>541</v>
      </c>
      <c r="F122" s="2">
        <v>42096</v>
      </c>
      <c r="G122" s="67">
        <v>146.4</v>
      </c>
      <c r="H122" s="67">
        <v>120</v>
      </c>
      <c r="I122" s="67">
        <v>0</v>
      </c>
      <c r="J122" s="93">
        <v>42143</v>
      </c>
      <c r="K122" s="3">
        <v>30</v>
      </c>
      <c r="L122" s="2">
        <v>42005</v>
      </c>
      <c r="M122" s="2">
        <v>42369</v>
      </c>
      <c r="N122" s="3">
        <v>0</v>
      </c>
      <c r="O122" s="3">
        <v>1329</v>
      </c>
      <c r="P122" s="3">
        <v>26.4</v>
      </c>
      <c r="Q122" s="92">
        <f>IF(J122-F122&gt;0,IF(R122="S",J122-F122,0),0)</f>
        <v>0</v>
      </c>
      <c r="R122" s="67" t="str">
        <f>IF(G122-H122-I122-P122&gt;0,"N","S")</f>
        <v>N</v>
      </c>
      <c r="S122" s="3">
        <f>IF(G122-H122-I122-P122&gt;0,G122-H122-I122-P122,0)</f>
        <v>7.105427357601E-15</v>
      </c>
      <c r="T122" s="67">
        <f>IF(J122-D122&gt;0,IF(R122="S",J122-D122,0),0)</f>
        <v>0</v>
      </c>
      <c r="U122" s="67">
        <f>IF(R122="S",H122*Q122,0)</f>
        <v>0</v>
      </c>
      <c r="V122" s="3">
        <f>IF(R122="S",H122*T122,0)</f>
        <v>0</v>
      </c>
      <c r="W122" s="3">
        <f>IF(R122="S",J122-F122-K122,0)</f>
        <v>0</v>
      </c>
      <c r="X122" s="3">
        <f>IF(R122="S",H122*W122,0)</f>
        <v>0</v>
      </c>
      <c r="Z122" s="2"/>
      <c r="AB122" s="2"/>
      <c r="AC122" s="2"/>
      <c r="AM122" s="1"/>
      <c r="AN122" s="2"/>
      <c r="AO122" s="1"/>
      <c r="AP122" s="2"/>
      <c r="AT122" s="2"/>
      <c r="AV122" s="2"/>
      <c r="AW122" s="2"/>
      <c r="BC122" s="2"/>
      <c r="BD122" s="2"/>
    </row>
    <row r="123" spans="1:56" ht="12.75">
      <c r="A123" s="3">
        <v>2015</v>
      </c>
      <c r="B123" s="3">
        <v>914</v>
      </c>
      <c r="C123" s="1" t="s">
        <v>419</v>
      </c>
      <c r="D123" s="2">
        <v>42035</v>
      </c>
      <c r="E123" s="1" t="s">
        <v>109</v>
      </c>
      <c r="F123" s="2">
        <v>42039</v>
      </c>
      <c r="G123" s="67">
        <v>4288.3</v>
      </c>
      <c r="H123" s="67">
        <v>3515</v>
      </c>
      <c r="I123" s="67">
        <v>0</v>
      </c>
      <c r="J123" s="93">
        <v>42142</v>
      </c>
      <c r="K123" s="3">
        <v>30</v>
      </c>
      <c r="L123" s="2">
        <v>42005</v>
      </c>
      <c r="M123" s="2">
        <v>42369</v>
      </c>
      <c r="N123" s="3">
        <v>0</v>
      </c>
      <c r="O123" s="3">
        <v>2115</v>
      </c>
      <c r="P123" s="3">
        <v>773.3</v>
      </c>
      <c r="Q123" s="92">
        <f>IF(J123-F123&gt;0,IF(R123="S",J123-F123,0),0)</f>
        <v>0</v>
      </c>
      <c r="R123" s="67" t="str">
        <f>IF(G123-H123-I123-P123&gt;0,"N","S")</f>
        <v>N</v>
      </c>
      <c r="S123" s="3">
        <f>IF(G123-H123-I123-P123&gt;0,G123-H123-I123-P123,0)</f>
        <v>2.27373675443232E-13</v>
      </c>
      <c r="T123" s="67">
        <f>IF(J123-D123&gt;0,IF(R123="S",J123-D123,0),0)</f>
        <v>0</v>
      </c>
      <c r="U123" s="67">
        <f>IF(R123="S",H123*Q123,0)</f>
        <v>0</v>
      </c>
      <c r="V123" s="3">
        <f>IF(R123="S",H123*T123,0)</f>
        <v>0</v>
      </c>
      <c r="W123" s="3">
        <f>IF(R123="S",J123-F123-K123,0)</f>
        <v>0</v>
      </c>
      <c r="X123" s="3">
        <f>IF(R123="S",H123*W123,0)</f>
        <v>0</v>
      </c>
      <c r="Z123" s="2"/>
      <c r="AB123" s="2"/>
      <c r="AC123" s="2"/>
      <c r="AM123" s="1"/>
      <c r="AN123" s="2"/>
      <c r="AO123" s="1"/>
      <c r="AP123" s="2"/>
      <c r="AT123" s="2"/>
      <c r="AV123" s="2"/>
      <c r="AW123" s="2"/>
      <c r="BC123" s="2"/>
      <c r="BD123" s="2"/>
    </row>
    <row r="124" spans="1:56" ht="12.75">
      <c r="A124" s="3">
        <v>2015</v>
      </c>
      <c r="B124" s="3">
        <v>1009</v>
      </c>
      <c r="C124" s="1" t="s">
        <v>437</v>
      </c>
      <c r="D124" s="2">
        <v>42035</v>
      </c>
      <c r="E124" s="1" t="s">
        <v>438</v>
      </c>
      <c r="F124" s="2">
        <v>42051</v>
      </c>
      <c r="G124" s="67">
        <v>830.5</v>
      </c>
      <c r="H124" s="67">
        <v>755</v>
      </c>
      <c r="I124" s="67">
        <v>0</v>
      </c>
      <c r="J124" s="93">
        <v>42142</v>
      </c>
      <c r="K124" s="3">
        <v>30</v>
      </c>
      <c r="L124" s="2">
        <v>42005</v>
      </c>
      <c r="M124" s="2">
        <v>42369</v>
      </c>
      <c r="N124" s="3">
        <v>0</v>
      </c>
      <c r="O124" s="3">
        <v>1332</v>
      </c>
      <c r="P124" s="3">
        <v>75.5</v>
      </c>
      <c r="Q124" s="92">
        <f>IF(J124-F124&gt;0,IF(R124="S",J124-F124,0),0)</f>
        <v>91</v>
      </c>
      <c r="R124" s="67" t="str">
        <f>IF(G124-H124-I124-P124&gt;0,"N","S")</f>
        <v>S</v>
      </c>
      <c r="S124" s="3">
        <f>IF(G124-H124-I124-P124&gt;0,G124-H124-I124-P124,0)</f>
        <v>0</v>
      </c>
      <c r="T124" s="67">
        <f>IF(J124-D124&gt;0,IF(R124="S",J124-D124,0),0)</f>
        <v>107</v>
      </c>
      <c r="U124" s="67">
        <f>IF(R124="S",H124*Q124,0)</f>
        <v>68705</v>
      </c>
      <c r="V124" s="3">
        <f>IF(R124="S",H124*T124,0)</f>
        <v>80785</v>
      </c>
      <c r="W124" s="3">
        <f>IF(R124="S",J124-F124-K124,0)</f>
        <v>61</v>
      </c>
      <c r="X124" s="3">
        <f>IF(R124="S",H124*W124,0)</f>
        <v>46055</v>
      </c>
      <c r="Z124" s="2"/>
      <c r="AB124" s="2"/>
      <c r="AC124" s="2"/>
      <c r="AM124" s="1"/>
      <c r="AN124" s="2"/>
      <c r="AO124" s="1"/>
      <c r="AP124" s="2"/>
      <c r="AT124" s="2"/>
      <c r="AV124" s="2"/>
      <c r="AW124" s="2"/>
      <c r="BC124" s="2"/>
      <c r="BD124" s="2"/>
    </row>
    <row r="125" spans="1:56" ht="12.75">
      <c r="A125" s="3">
        <v>2015</v>
      </c>
      <c r="B125" s="3">
        <v>1007</v>
      </c>
      <c r="C125" s="1" t="s">
        <v>211</v>
      </c>
      <c r="D125" s="2">
        <v>42047</v>
      </c>
      <c r="E125" s="1" t="s">
        <v>441</v>
      </c>
      <c r="F125" s="2">
        <v>42051</v>
      </c>
      <c r="G125" s="67">
        <v>532.94</v>
      </c>
      <c r="H125" s="67">
        <v>436.84</v>
      </c>
      <c r="I125" s="67">
        <v>0</v>
      </c>
      <c r="J125" s="93">
        <v>42142</v>
      </c>
      <c r="K125" s="3">
        <v>30</v>
      </c>
      <c r="L125" s="2">
        <v>42005</v>
      </c>
      <c r="M125" s="2">
        <v>42369</v>
      </c>
      <c r="N125" s="3">
        <v>0</v>
      </c>
      <c r="O125" s="3">
        <v>1210</v>
      </c>
      <c r="P125" s="3">
        <v>96.1</v>
      </c>
      <c r="Q125" s="92">
        <f>IF(J125-F125&gt;0,IF(R125="S",J125-F125,0),0)</f>
        <v>0</v>
      </c>
      <c r="R125" s="67" t="str">
        <f>IF(G125-H125-I125-P125&gt;0,"N","S")</f>
        <v>N</v>
      </c>
      <c r="S125" s="3">
        <f>IF(G125-H125-I125-P125&gt;0,G125-H125-I125-P125,0)</f>
        <v>8.5265128291212E-14</v>
      </c>
      <c r="T125" s="67">
        <f>IF(J125-D125&gt;0,IF(R125="S",J125-D125,0),0)</f>
        <v>0</v>
      </c>
      <c r="U125" s="67">
        <f>IF(R125="S",H125*Q125,0)</f>
        <v>0</v>
      </c>
      <c r="V125" s="3">
        <f>IF(R125="S",H125*T125,0)</f>
        <v>0</v>
      </c>
      <c r="W125" s="3">
        <f>IF(R125="S",J125-F125-K125,0)</f>
        <v>0</v>
      </c>
      <c r="X125" s="3">
        <f>IF(R125="S",H125*W125,0)</f>
        <v>0</v>
      </c>
      <c r="Z125" s="2"/>
      <c r="AB125" s="2"/>
      <c r="AC125" s="2"/>
      <c r="AM125" s="1"/>
      <c r="AN125" s="2"/>
      <c r="AO125" s="1"/>
      <c r="AP125" s="2"/>
      <c r="AT125" s="2"/>
      <c r="AV125" s="2"/>
      <c r="AW125" s="2"/>
      <c r="BC125" s="2"/>
      <c r="BD125" s="2"/>
    </row>
    <row r="126" spans="1:56" ht="12.75">
      <c r="A126" s="3">
        <v>2015</v>
      </c>
      <c r="B126" s="3">
        <v>1109</v>
      </c>
      <c r="C126" s="1" t="s">
        <v>91</v>
      </c>
      <c r="D126" s="2">
        <v>42035</v>
      </c>
      <c r="E126" s="1" t="s">
        <v>442</v>
      </c>
      <c r="F126" s="2">
        <v>42052</v>
      </c>
      <c r="G126" s="67">
        <v>385.75</v>
      </c>
      <c r="H126" s="67">
        <v>385.75</v>
      </c>
      <c r="I126" s="67">
        <v>0</v>
      </c>
      <c r="J126" s="93">
        <v>42142</v>
      </c>
      <c r="K126" s="3">
        <v>30</v>
      </c>
      <c r="L126" s="2">
        <v>42005</v>
      </c>
      <c r="M126" s="2">
        <v>42369</v>
      </c>
      <c r="N126" s="3">
        <v>0</v>
      </c>
      <c r="O126" s="3">
        <v>1322</v>
      </c>
      <c r="P126" s="3">
        <v>0</v>
      </c>
      <c r="Q126" s="92">
        <f>IF(J126-F126&gt;0,IF(R126="S",J126-F126,0),0)</f>
        <v>90</v>
      </c>
      <c r="R126" s="67" t="str">
        <f>IF(G126-H126-I126-P126&gt;0,"N","S")</f>
        <v>S</v>
      </c>
      <c r="S126" s="3">
        <f>IF(G126-H126-I126-P126&gt;0,G126-H126-I126-P126,0)</f>
        <v>0</v>
      </c>
      <c r="T126" s="67">
        <f>IF(J126-D126&gt;0,IF(R126="S",J126-D126,0),0)</f>
        <v>107</v>
      </c>
      <c r="U126" s="67">
        <f>IF(R126="S",H126*Q126,0)</f>
        <v>34717.5</v>
      </c>
      <c r="V126" s="3">
        <f>IF(R126="S",H126*T126,0)</f>
        <v>41275.25</v>
      </c>
      <c r="W126" s="3">
        <f>IF(R126="S",J126-F126-K126,0)</f>
        <v>60</v>
      </c>
      <c r="X126" s="3">
        <f>IF(R126="S",H126*W126,0)</f>
        <v>23145</v>
      </c>
      <c r="Z126" s="2"/>
      <c r="AB126" s="2"/>
      <c r="AC126" s="2"/>
      <c r="AM126" s="1"/>
      <c r="AN126" s="2"/>
      <c r="AO126" s="1"/>
      <c r="AP126" s="2"/>
      <c r="AT126" s="2"/>
      <c r="AV126" s="2"/>
      <c r="AW126" s="2"/>
      <c r="BC126" s="2"/>
      <c r="BD126" s="2"/>
    </row>
    <row r="127" spans="1:56" ht="12.75">
      <c r="A127" s="3">
        <v>2015</v>
      </c>
      <c r="B127" s="3">
        <v>1487</v>
      </c>
      <c r="C127" s="1" t="s">
        <v>91</v>
      </c>
      <c r="D127" s="2">
        <v>42063</v>
      </c>
      <c r="E127" s="1" t="s">
        <v>488</v>
      </c>
      <c r="F127" s="2">
        <v>42074</v>
      </c>
      <c r="G127" s="67">
        <v>355.51</v>
      </c>
      <c r="H127" s="67">
        <v>291.4</v>
      </c>
      <c r="I127" s="67">
        <v>0</v>
      </c>
      <c r="J127" s="93">
        <v>42142</v>
      </c>
      <c r="K127" s="3">
        <v>30</v>
      </c>
      <c r="L127" s="2">
        <v>42005</v>
      </c>
      <c r="M127" s="2">
        <v>42369</v>
      </c>
      <c r="N127" s="3">
        <v>0</v>
      </c>
      <c r="O127" s="3">
        <v>1322</v>
      </c>
      <c r="P127" s="3">
        <v>64.11</v>
      </c>
      <c r="Q127" s="92">
        <f>IF(J127-F127&gt;0,IF(R127="S",J127-F127,0),0)</f>
        <v>0</v>
      </c>
      <c r="R127" s="67" t="str">
        <f>IF(G127-H127-I127-P127&gt;0,"N","S")</f>
        <v>N</v>
      </c>
      <c r="S127" s="3">
        <f>IF(G127-H127-I127-P127&gt;0,G127-H127-I127-P127,0)</f>
        <v>1.4210854715202E-14</v>
      </c>
      <c r="T127" s="67">
        <f>IF(J127-D127&gt;0,IF(R127="S",J127-D127,0),0)</f>
        <v>0</v>
      </c>
      <c r="U127" s="67">
        <f>IF(R127="S",H127*Q127,0)</f>
        <v>0</v>
      </c>
      <c r="V127" s="3">
        <f>IF(R127="S",H127*T127,0)</f>
        <v>0</v>
      </c>
      <c r="W127" s="3">
        <f>IF(R127="S",J127-F127-K127,0)</f>
        <v>0</v>
      </c>
      <c r="X127" s="3">
        <f>IF(R127="S",H127*W127,0)</f>
        <v>0</v>
      </c>
      <c r="Z127" s="2"/>
      <c r="AB127" s="2"/>
      <c r="AC127" s="2"/>
      <c r="AM127" s="1"/>
      <c r="AN127" s="2"/>
      <c r="AO127" s="1"/>
      <c r="AP127" s="2"/>
      <c r="AT127" s="2"/>
      <c r="AV127" s="2"/>
      <c r="AW127" s="2"/>
      <c r="BC127" s="2"/>
      <c r="BD127" s="2"/>
    </row>
    <row r="128" spans="1:56" ht="12.75">
      <c r="A128" s="3">
        <v>2015</v>
      </c>
      <c r="B128" s="3">
        <v>1490</v>
      </c>
      <c r="C128" s="1" t="s">
        <v>91</v>
      </c>
      <c r="D128" s="2">
        <v>42063</v>
      </c>
      <c r="E128" s="1" t="s">
        <v>489</v>
      </c>
      <c r="F128" s="2">
        <v>42079</v>
      </c>
      <c r="G128" s="67">
        <v>2270.42</v>
      </c>
      <c r="H128" s="67">
        <v>1861</v>
      </c>
      <c r="I128" s="67">
        <v>0</v>
      </c>
      <c r="J128" s="93">
        <v>42142</v>
      </c>
      <c r="K128" s="3">
        <v>30</v>
      </c>
      <c r="L128" s="2">
        <v>42005</v>
      </c>
      <c r="M128" s="2">
        <v>42369</v>
      </c>
      <c r="N128" s="3">
        <v>0</v>
      </c>
      <c r="O128" s="3">
        <v>1210</v>
      </c>
      <c r="P128" s="3">
        <v>409.42</v>
      </c>
      <c r="Q128" s="92">
        <f>IF(J128-F128&gt;0,IF(R128="S",J128-F128,0),0)</f>
        <v>0</v>
      </c>
      <c r="R128" s="67" t="str">
        <f>IF(G128-H128-I128-P128&gt;0,"N","S")</f>
        <v>N</v>
      </c>
      <c r="S128" s="3">
        <f>IF(G128-H128-I128-P128&gt;0,G128-H128-I128-P128,0)</f>
        <v>5.6843418860808E-14</v>
      </c>
      <c r="T128" s="67">
        <f>IF(J128-D128&gt;0,IF(R128="S",J128-D128,0),0)</f>
        <v>0</v>
      </c>
      <c r="U128" s="67">
        <f>IF(R128="S",H128*Q128,0)</f>
        <v>0</v>
      </c>
      <c r="V128" s="3">
        <f>IF(R128="S",H128*T128,0)</f>
        <v>0</v>
      </c>
      <c r="W128" s="3">
        <f>IF(R128="S",J128-F128-K128,0)</f>
        <v>0</v>
      </c>
      <c r="X128" s="3">
        <f>IF(R128="S",H128*W128,0)</f>
        <v>0</v>
      </c>
      <c r="Z128" s="2"/>
      <c r="AB128" s="2"/>
      <c r="AC128" s="2"/>
      <c r="AM128" s="1"/>
      <c r="AN128" s="2"/>
      <c r="AO128" s="1"/>
      <c r="AP128" s="2"/>
      <c r="AT128" s="2"/>
      <c r="AV128" s="2"/>
      <c r="AW128" s="2"/>
      <c r="BC128" s="2"/>
      <c r="BD128" s="2"/>
    </row>
    <row r="129" spans="1:56" ht="12.75">
      <c r="A129" s="3">
        <v>2015</v>
      </c>
      <c r="B129" s="3">
        <v>1483</v>
      </c>
      <c r="C129" s="1" t="s">
        <v>494</v>
      </c>
      <c r="D129" s="2">
        <v>42069</v>
      </c>
      <c r="E129" s="1" t="s">
        <v>106</v>
      </c>
      <c r="F129" s="2">
        <v>42074</v>
      </c>
      <c r="G129" s="67">
        <v>2653.5</v>
      </c>
      <c r="H129" s="67">
        <v>2175</v>
      </c>
      <c r="I129" s="67">
        <v>0</v>
      </c>
      <c r="J129" s="93">
        <v>42142</v>
      </c>
      <c r="K129" s="3">
        <v>30</v>
      </c>
      <c r="L129" s="2">
        <v>42005</v>
      </c>
      <c r="M129" s="2">
        <v>42369</v>
      </c>
      <c r="N129" s="3">
        <v>0</v>
      </c>
      <c r="O129" s="3">
        <v>1201</v>
      </c>
      <c r="P129" s="3">
        <v>478.5</v>
      </c>
      <c r="Q129" s="92">
        <f>IF(J129-F129&gt;0,IF(R129="S",J129-F129,0),0)</f>
        <v>68</v>
      </c>
      <c r="R129" s="67" t="str">
        <f>IF(G129-H129-I129-P129&gt;0,"N","S")</f>
        <v>S</v>
      </c>
      <c r="S129" s="3">
        <f>IF(G129-H129-I129-P129&gt;0,G129-H129-I129-P129,0)</f>
        <v>0</v>
      </c>
      <c r="T129" s="67">
        <f>IF(J129-D129&gt;0,IF(R129="S",J129-D129,0),0)</f>
        <v>73</v>
      </c>
      <c r="U129" s="67">
        <f>IF(R129="S",H129*Q129,0)</f>
        <v>147900</v>
      </c>
      <c r="V129" s="3">
        <f>IF(R129="S",H129*T129,0)</f>
        <v>158775</v>
      </c>
      <c r="W129" s="3">
        <f>IF(R129="S",J129-F129-K129,0)</f>
        <v>38</v>
      </c>
      <c r="X129" s="3">
        <f>IF(R129="S",H129*W129,0)</f>
        <v>82650</v>
      </c>
      <c r="Z129" s="2"/>
      <c r="AB129" s="2"/>
      <c r="AC129" s="2"/>
      <c r="AM129" s="1"/>
      <c r="AN129" s="2"/>
      <c r="AO129" s="1"/>
      <c r="AP129" s="2"/>
      <c r="AT129" s="2"/>
      <c r="AV129" s="2"/>
      <c r="AW129" s="2"/>
      <c r="BC129" s="2"/>
      <c r="BD129" s="2"/>
    </row>
    <row r="130" spans="1:56" ht="12.75">
      <c r="A130" s="3">
        <v>2015</v>
      </c>
      <c r="B130" s="3">
        <v>1757</v>
      </c>
      <c r="C130" s="1" t="s">
        <v>439</v>
      </c>
      <c r="D130" s="2">
        <v>42079</v>
      </c>
      <c r="E130" s="1" t="s">
        <v>513</v>
      </c>
      <c r="F130" s="2">
        <v>42087</v>
      </c>
      <c r="G130" s="67">
        <v>1525</v>
      </c>
      <c r="H130" s="67">
        <v>1250</v>
      </c>
      <c r="I130" s="67">
        <v>0</v>
      </c>
      <c r="J130" s="93">
        <v>42142</v>
      </c>
      <c r="K130" s="3">
        <v>30</v>
      </c>
      <c r="L130" s="2">
        <v>42005</v>
      </c>
      <c r="M130" s="2">
        <v>42369</v>
      </c>
      <c r="N130" s="3">
        <v>0</v>
      </c>
      <c r="O130" s="3">
        <v>1329</v>
      </c>
      <c r="P130" s="3">
        <v>275</v>
      </c>
      <c r="Q130" s="92">
        <f>IF(J130-F130&gt;0,IF(R130="S",J130-F130,0),0)</f>
        <v>55</v>
      </c>
      <c r="R130" s="67" t="str">
        <f>IF(G130-H130-I130-P130&gt;0,"N","S")</f>
        <v>S</v>
      </c>
      <c r="S130" s="3">
        <f>IF(G130-H130-I130-P130&gt;0,G130-H130-I130-P130,0)</f>
        <v>0</v>
      </c>
      <c r="T130" s="67">
        <f>IF(J130-D130&gt;0,IF(R130="S",J130-D130,0),0)</f>
        <v>63</v>
      </c>
      <c r="U130" s="67">
        <f>IF(R130="S",H130*Q130,0)</f>
        <v>68750</v>
      </c>
      <c r="V130" s="3">
        <f>IF(R130="S",H130*T130,0)</f>
        <v>78750</v>
      </c>
      <c r="W130" s="3">
        <f>IF(R130="S",J130-F130-K130,0)</f>
        <v>25</v>
      </c>
      <c r="X130" s="3">
        <f>IF(R130="S",H130*W130,0)</f>
        <v>31250</v>
      </c>
      <c r="Z130" s="2"/>
      <c r="AB130" s="2"/>
      <c r="AC130" s="2"/>
      <c r="AM130" s="1"/>
      <c r="AN130" s="2"/>
      <c r="AO130" s="1"/>
      <c r="AP130" s="2"/>
      <c r="AT130" s="2"/>
      <c r="AV130" s="2"/>
      <c r="AW130" s="2"/>
      <c r="BC130" s="2"/>
      <c r="BD130" s="2"/>
    </row>
    <row r="131" spans="1:56" ht="12.75">
      <c r="A131" s="3">
        <v>2015</v>
      </c>
      <c r="B131" s="3">
        <v>1758</v>
      </c>
      <c r="C131" s="1" t="s">
        <v>91</v>
      </c>
      <c r="D131" s="2">
        <v>42088</v>
      </c>
      <c r="E131" s="1" t="s">
        <v>514</v>
      </c>
      <c r="F131" s="2">
        <v>42089</v>
      </c>
      <c r="G131" s="67">
        <v>102.48</v>
      </c>
      <c r="H131" s="67">
        <v>84</v>
      </c>
      <c r="I131" s="67">
        <v>0</v>
      </c>
      <c r="J131" s="93">
        <v>42142</v>
      </c>
      <c r="K131" s="3">
        <v>30</v>
      </c>
      <c r="L131" s="2">
        <v>42005</v>
      </c>
      <c r="M131" s="2">
        <v>42369</v>
      </c>
      <c r="N131" s="3">
        <v>0</v>
      </c>
      <c r="O131" s="3">
        <v>1210</v>
      </c>
      <c r="P131" s="3">
        <v>18.48</v>
      </c>
      <c r="Q131" s="92">
        <f>IF(J131-F131&gt;0,IF(R131="S",J131-F131,0),0)</f>
        <v>0</v>
      </c>
      <c r="R131" s="67" t="str">
        <f>IF(G131-H131-I131-P131&gt;0,"N","S")</f>
        <v>N</v>
      </c>
      <c r="S131" s="3">
        <f>IF(G131-H131-I131-P131&gt;0,G131-H131-I131-P131,0)</f>
        <v>3.5527136788005E-15</v>
      </c>
      <c r="T131" s="67">
        <f>IF(J131-D131&gt;0,IF(R131="S",J131-D131,0),0)</f>
        <v>0</v>
      </c>
      <c r="U131" s="67">
        <f>IF(R131="S",H131*Q131,0)</f>
        <v>0</v>
      </c>
      <c r="V131" s="3">
        <f>IF(R131="S",H131*T131,0)</f>
        <v>0</v>
      </c>
      <c r="W131" s="3">
        <f>IF(R131="S",J131-F131-K131,0)</f>
        <v>0</v>
      </c>
      <c r="X131" s="3">
        <f>IF(R131="S",H131*W131,0)</f>
        <v>0</v>
      </c>
      <c r="Z131" s="2"/>
      <c r="AB131" s="2"/>
      <c r="AC131" s="2"/>
      <c r="AM131" s="1"/>
      <c r="AN131" s="2"/>
      <c r="AO131" s="1"/>
      <c r="AP131" s="2"/>
      <c r="AT131" s="2"/>
      <c r="AV131" s="2"/>
      <c r="AW131" s="2"/>
      <c r="BC131" s="2"/>
      <c r="BD131" s="2"/>
    </row>
    <row r="132" spans="1:56" ht="12.75">
      <c r="A132" s="3">
        <v>2015</v>
      </c>
      <c r="B132" s="3">
        <v>1760</v>
      </c>
      <c r="C132" s="1" t="s">
        <v>457</v>
      </c>
      <c r="D132" s="2">
        <v>42089</v>
      </c>
      <c r="E132" s="1" t="s">
        <v>516</v>
      </c>
      <c r="F132" s="2">
        <v>42089</v>
      </c>
      <c r="G132" s="67">
        <v>676.49</v>
      </c>
      <c r="H132" s="67">
        <v>554.5</v>
      </c>
      <c r="I132" s="67">
        <v>0</v>
      </c>
      <c r="J132" s="93">
        <v>42142</v>
      </c>
      <c r="K132" s="3">
        <v>30</v>
      </c>
      <c r="L132" s="2">
        <v>42005</v>
      </c>
      <c r="M132" s="2">
        <v>42369</v>
      </c>
      <c r="N132" s="3">
        <v>0</v>
      </c>
      <c r="O132" s="3">
        <v>1210</v>
      </c>
      <c r="P132" s="3">
        <v>121.99</v>
      </c>
      <c r="Q132" s="92">
        <f>IF(J132-F132&gt;0,IF(R132="S",J132-F132,0),0)</f>
        <v>0</v>
      </c>
      <c r="R132" s="67" t="str">
        <f>IF(G132-H132-I132-P132&gt;0,"N","S")</f>
        <v>N</v>
      </c>
      <c r="S132" s="3">
        <f>IF(G132-H132-I132-P132&gt;0,G132-H132-I132-P132,0)</f>
        <v>1.4210854715202E-14</v>
      </c>
      <c r="T132" s="67">
        <f>IF(J132-D132&gt;0,IF(R132="S",J132-D132,0),0)</f>
        <v>0</v>
      </c>
      <c r="U132" s="67">
        <f>IF(R132="S",H132*Q132,0)</f>
        <v>0</v>
      </c>
      <c r="V132" s="3">
        <f>IF(R132="S",H132*T132,0)</f>
        <v>0</v>
      </c>
      <c r="W132" s="3">
        <f>IF(R132="S",J132-F132-K132,0)</f>
        <v>0</v>
      </c>
      <c r="X132" s="3">
        <f>IF(R132="S",H132*W132,0)</f>
        <v>0</v>
      </c>
      <c r="Z132" s="2"/>
      <c r="AB132" s="2"/>
      <c r="AC132" s="2"/>
      <c r="AM132" s="1"/>
      <c r="AN132" s="2"/>
      <c r="AO132" s="1"/>
      <c r="AP132" s="2"/>
      <c r="AT132" s="2"/>
      <c r="AV132" s="2"/>
      <c r="AW132" s="2"/>
      <c r="BC132" s="2"/>
      <c r="BD132" s="2"/>
    </row>
    <row r="133" spans="1:56" ht="12.75">
      <c r="A133" s="3">
        <v>2015</v>
      </c>
      <c r="B133" s="3">
        <v>1879</v>
      </c>
      <c r="C133" s="1" t="s">
        <v>495</v>
      </c>
      <c r="D133" s="2">
        <v>42074</v>
      </c>
      <c r="E133" s="1" t="s">
        <v>6</v>
      </c>
      <c r="F133" s="2">
        <v>42075</v>
      </c>
      <c r="G133" s="67">
        <v>2194.63</v>
      </c>
      <c r="H133" s="67">
        <v>1995.12</v>
      </c>
      <c r="I133" s="67">
        <v>0</v>
      </c>
      <c r="J133" s="93">
        <v>42142</v>
      </c>
      <c r="K133" s="3">
        <v>30</v>
      </c>
      <c r="L133" s="2">
        <v>42005</v>
      </c>
      <c r="M133" s="2">
        <v>42369</v>
      </c>
      <c r="N133" s="3">
        <v>0</v>
      </c>
      <c r="O133" s="3">
        <v>2113</v>
      </c>
      <c r="P133" s="3">
        <v>199.51</v>
      </c>
      <c r="Q133" s="92">
        <f>IF(J133-F133&gt;0,IF(R133="S",J133-F133,0),0)</f>
        <v>0</v>
      </c>
      <c r="R133" s="67" t="str">
        <f>IF(G133-H133-I133-P133&gt;0,"N","S")</f>
        <v>N</v>
      </c>
      <c r="S133" s="3">
        <f>IF(G133-H133-I133-P133&gt;0,G133-H133-I133-P133,0)</f>
        <v>2.27373675443232E-13</v>
      </c>
      <c r="T133" s="67">
        <f>IF(J133-D133&gt;0,IF(R133="S",J133-D133,0),0)</f>
        <v>0</v>
      </c>
      <c r="U133" s="67">
        <f>IF(R133="S",H133*Q133,0)</f>
        <v>0</v>
      </c>
      <c r="V133" s="3">
        <f>IF(R133="S",H133*T133,0)</f>
        <v>0</v>
      </c>
      <c r="W133" s="3">
        <f>IF(R133="S",J133-F133-K133,0)</f>
        <v>0</v>
      </c>
      <c r="X133" s="3">
        <f>IF(R133="S",H133*W133,0)</f>
        <v>0</v>
      </c>
      <c r="Z133" s="2"/>
      <c r="AB133" s="2"/>
      <c r="AC133" s="2"/>
      <c r="AM133" s="1"/>
      <c r="AN133" s="2"/>
      <c r="AO133" s="1"/>
      <c r="AP133" s="2"/>
      <c r="AT133" s="2"/>
      <c r="AV133" s="2"/>
      <c r="AW133" s="2"/>
      <c r="BC133" s="2"/>
      <c r="BD133" s="2"/>
    </row>
    <row r="134" spans="1:56" ht="12.75">
      <c r="A134" s="3">
        <v>2015</v>
      </c>
      <c r="B134" s="3">
        <v>1977</v>
      </c>
      <c r="C134" s="1" t="s">
        <v>520</v>
      </c>
      <c r="D134" s="2">
        <v>42076</v>
      </c>
      <c r="E134" s="1" t="s">
        <v>435</v>
      </c>
      <c r="F134" s="2">
        <v>42080</v>
      </c>
      <c r="G134" s="67">
        <v>6002.4</v>
      </c>
      <c r="H134" s="67">
        <v>4920</v>
      </c>
      <c r="I134" s="67">
        <v>0</v>
      </c>
      <c r="J134" s="93">
        <v>42142</v>
      </c>
      <c r="K134" s="3">
        <v>30</v>
      </c>
      <c r="L134" s="2">
        <v>42005</v>
      </c>
      <c r="M134" s="2">
        <v>42369</v>
      </c>
      <c r="N134" s="3">
        <v>0</v>
      </c>
      <c r="O134" s="3">
        <v>2601</v>
      </c>
      <c r="P134" s="3">
        <v>1082.4</v>
      </c>
      <c r="Q134" s="92">
        <f>IF(J134-F134&gt;0,IF(R134="S",J134-F134,0),0)</f>
        <v>62</v>
      </c>
      <c r="R134" s="67" t="str">
        <f>IF(G134-H134-I134-P134&gt;0,"N","S")</f>
        <v>S</v>
      </c>
      <c r="S134" s="3">
        <f>IF(G134-H134-I134-P134&gt;0,G134-H134-I134-P134,0)</f>
        <v>0</v>
      </c>
      <c r="T134" s="67">
        <f>IF(J134-D134&gt;0,IF(R134="S",J134-D134,0),0)</f>
        <v>66</v>
      </c>
      <c r="U134" s="67">
        <f>IF(R134="S",H134*Q134,0)</f>
        <v>305040</v>
      </c>
      <c r="V134" s="3">
        <f>IF(R134="S",H134*T134,0)</f>
        <v>324720</v>
      </c>
      <c r="W134" s="3">
        <f>IF(R134="S",J134-F134-K134,0)</f>
        <v>32</v>
      </c>
      <c r="X134" s="3">
        <f>IF(R134="S",H134*W134,0)</f>
        <v>157440</v>
      </c>
      <c r="Z134" s="2"/>
      <c r="AB134" s="2"/>
      <c r="AC134" s="2"/>
      <c r="AM134" s="1"/>
      <c r="AN134" s="2"/>
      <c r="AO134" s="1"/>
      <c r="AP134" s="2"/>
      <c r="AT134" s="2"/>
      <c r="AV134" s="2"/>
      <c r="AW134" s="2"/>
      <c r="BC134" s="2"/>
      <c r="BD134" s="2"/>
    </row>
    <row r="135" spans="1:56" ht="12.75">
      <c r="A135" s="3">
        <v>2015</v>
      </c>
      <c r="B135" s="3">
        <v>1987</v>
      </c>
      <c r="C135" s="1" t="s">
        <v>211</v>
      </c>
      <c r="D135" s="2">
        <v>42087</v>
      </c>
      <c r="E135" s="1" t="s">
        <v>523</v>
      </c>
      <c r="F135" s="2">
        <v>42088</v>
      </c>
      <c r="G135" s="67">
        <v>26.24</v>
      </c>
      <c r="H135" s="67">
        <v>21.51</v>
      </c>
      <c r="I135" s="67">
        <v>0</v>
      </c>
      <c r="J135" s="93">
        <v>42142</v>
      </c>
      <c r="K135" s="3">
        <v>30</v>
      </c>
      <c r="L135" s="2">
        <v>42005</v>
      </c>
      <c r="M135" s="2">
        <v>42369</v>
      </c>
      <c r="N135" s="3">
        <v>0</v>
      </c>
      <c r="O135" s="3">
        <v>2115</v>
      </c>
      <c r="P135" s="3">
        <v>4.73</v>
      </c>
      <c r="Q135" s="92">
        <f>IF(J135-F135&gt;0,IF(R135="S",J135-F135,0),0)</f>
        <v>54</v>
      </c>
      <c r="R135" s="67" t="str">
        <f>IF(G135-H135-I135-P135&gt;0,"N","S")</f>
        <v>S</v>
      </c>
      <c r="S135" s="3">
        <f>IF(G135-H135-I135-P135&gt;0,G135-H135-I135-P135,0)</f>
        <v>0</v>
      </c>
      <c r="T135" s="67">
        <f>IF(J135-D135&gt;0,IF(R135="S",J135-D135,0),0)</f>
        <v>55</v>
      </c>
      <c r="U135" s="67">
        <f>IF(R135="S",H135*Q135,0)</f>
        <v>1161.54</v>
      </c>
      <c r="V135" s="3">
        <f>IF(R135="S",H135*T135,0)</f>
        <v>1183.05</v>
      </c>
      <c r="W135" s="3">
        <f>IF(R135="S",J135-F135-K135,0)</f>
        <v>24</v>
      </c>
      <c r="X135" s="3">
        <f>IF(R135="S",H135*W135,0)</f>
        <v>516.24</v>
      </c>
      <c r="Z135" s="2"/>
      <c r="AB135" s="2"/>
      <c r="AC135" s="2"/>
      <c r="AM135" s="1"/>
      <c r="AN135" s="2"/>
      <c r="AO135" s="1"/>
      <c r="AP135" s="2"/>
      <c r="AT135" s="2"/>
      <c r="AV135" s="2"/>
      <c r="AW135" s="2"/>
      <c r="BC135" s="2"/>
      <c r="BD135" s="2"/>
    </row>
    <row r="136" spans="1:56" ht="12.75">
      <c r="A136" s="3">
        <v>2015</v>
      </c>
      <c r="B136" s="3">
        <v>1989</v>
      </c>
      <c r="C136" s="1" t="s">
        <v>211</v>
      </c>
      <c r="D136" s="2">
        <v>42088</v>
      </c>
      <c r="E136" s="1" t="s">
        <v>524</v>
      </c>
      <c r="F136" s="2">
        <v>42088</v>
      </c>
      <c r="G136" s="67">
        <v>53.77</v>
      </c>
      <c r="H136" s="67">
        <v>44.07</v>
      </c>
      <c r="I136" s="67">
        <v>0</v>
      </c>
      <c r="J136" s="93">
        <v>42142</v>
      </c>
      <c r="K136" s="3">
        <v>30</v>
      </c>
      <c r="L136" s="2">
        <v>42005</v>
      </c>
      <c r="M136" s="2">
        <v>42369</v>
      </c>
      <c r="N136" s="3">
        <v>0</v>
      </c>
      <c r="O136" s="3">
        <v>2115</v>
      </c>
      <c r="P136" s="3">
        <v>9.7</v>
      </c>
      <c r="Q136" s="92">
        <f>IF(J136-F136&gt;0,IF(R136="S",J136-F136,0),0)</f>
        <v>0</v>
      </c>
      <c r="R136" s="67" t="str">
        <f>IF(G136-H136-I136-P136&gt;0,"N","S")</f>
        <v>N</v>
      </c>
      <c r="S136" s="3">
        <f>IF(G136-H136-I136-P136&gt;0,G136-H136-I136-P136,0)</f>
        <v>3.5527136788005E-15</v>
      </c>
      <c r="T136" s="67">
        <f>IF(J136-D136&gt;0,IF(R136="S",J136-D136,0),0)</f>
        <v>0</v>
      </c>
      <c r="U136" s="67">
        <f>IF(R136="S",H136*Q136,0)</f>
        <v>0</v>
      </c>
      <c r="V136" s="3">
        <f>IF(R136="S",H136*T136,0)</f>
        <v>0</v>
      </c>
      <c r="W136" s="3">
        <f>IF(R136="S",J136-F136-K136,0)</f>
        <v>0</v>
      </c>
      <c r="X136" s="3">
        <f>IF(R136="S",H136*W136,0)</f>
        <v>0</v>
      </c>
      <c r="Z136" s="2"/>
      <c r="AB136" s="2"/>
      <c r="AC136" s="2"/>
      <c r="AM136" s="1"/>
      <c r="AN136" s="2"/>
      <c r="AO136" s="1"/>
      <c r="AP136" s="2"/>
      <c r="AT136" s="2"/>
      <c r="AV136" s="2"/>
      <c r="AW136" s="2"/>
      <c r="BC136" s="2"/>
      <c r="BD136" s="2"/>
    </row>
    <row r="137" spans="1:56" ht="12.75">
      <c r="A137" s="3">
        <v>2015</v>
      </c>
      <c r="B137" s="3">
        <v>1996</v>
      </c>
      <c r="C137" s="1" t="s">
        <v>531</v>
      </c>
      <c r="D137" s="2">
        <v>42088</v>
      </c>
      <c r="E137" s="1" t="s">
        <v>532</v>
      </c>
      <c r="F137" s="2">
        <v>42093</v>
      </c>
      <c r="G137" s="67">
        <v>244</v>
      </c>
      <c r="H137" s="67">
        <v>200</v>
      </c>
      <c r="I137" s="67">
        <v>0</v>
      </c>
      <c r="J137" s="93">
        <v>42142</v>
      </c>
      <c r="K137" s="3">
        <v>30</v>
      </c>
      <c r="L137" s="2">
        <v>42005</v>
      </c>
      <c r="M137" s="2">
        <v>42369</v>
      </c>
      <c r="N137" s="3">
        <v>0</v>
      </c>
      <c r="O137" s="3">
        <v>1303</v>
      </c>
      <c r="P137" s="3">
        <v>44</v>
      </c>
      <c r="Q137" s="92">
        <f>IF(J137-F137&gt;0,IF(R137="S",J137-F137,0),0)</f>
        <v>49</v>
      </c>
      <c r="R137" s="67" t="str">
        <f>IF(G137-H137-I137-P137&gt;0,"N","S")</f>
        <v>S</v>
      </c>
      <c r="S137" s="3">
        <f>IF(G137-H137-I137-P137&gt;0,G137-H137-I137-P137,0)</f>
        <v>0</v>
      </c>
      <c r="T137" s="67">
        <f>IF(J137-D137&gt;0,IF(R137="S",J137-D137,0),0)</f>
        <v>54</v>
      </c>
      <c r="U137" s="67">
        <f>IF(R137="S",H137*Q137,0)</f>
        <v>9800</v>
      </c>
      <c r="V137" s="3">
        <f>IF(R137="S",H137*T137,0)</f>
        <v>10800</v>
      </c>
      <c r="W137" s="3">
        <f>IF(R137="S",J137-F137-K137,0)</f>
        <v>19</v>
      </c>
      <c r="X137" s="3">
        <f>IF(R137="S",H137*W137,0)</f>
        <v>3800</v>
      </c>
      <c r="Z137" s="2"/>
      <c r="AB137" s="2"/>
      <c r="AC137" s="2"/>
      <c r="AM137" s="1"/>
      <c r="AN137" s="2"/>
      <c r="AO137" s="1"/>
      <c r="AP137" s="2"/>
      <c r="AT137" s="2"/>
      <c r="AV137" s="2"/>
      <c r="AW137" s="2"/>
      <c r="BC137" s="2"/>
      <c r="BD137" s="2"/>
    </row>
    <row r="138" spans="1:56" ht="12.75">
      <c r="A138" s="3">
        <v>2015</v>
      </c>
      <c r="B138" s="3">
        <v>1995</v>
      </c>
      <c r="C138" s="1" t="s">
        <v>211</v>
      </c>
      <c r="D138" s="2">
        <v>42089</v>
      </c>
      <c r="E138" s="1" t="s">
        <v>534</v>
      </c>
      <c r="F138" s="2">
        <v>42103</v>
      </c>
      <c r="G138" s="67">
        <v>66.42</v>
      </c>
      <c r="H138" s="67">
        <v>54.44</v>
      </c>
      <c r="I138" s="67">
        <v>0</v>
      </c>
      <c r="J138" s="93">
        <v>42142</v>
      </c>
      <c r="K138" s="3">
        <v>30</v>
      </c>
      <c r="L138" s="2">
        <v>42005</v>
      </c>
      <c r="M138" s="2">
        <v>42369</v>
      </c>
      <c r="N138" s="3">
        <v>0</v>
      </c>
      <c r="O138" s="3">
        <v>1210</v>
      </c>
      <c r="P138" s="3">
        <v>11.98</v>
      </c>
      <c r="Q138" s="92">
        <f>IF(J138-F138&gt;0,IF(R138="S",J138-F138,0),0)</f>
        <v>0</v>
      </c>
      <c r="R138" s="67" t="str">
        <f>IF(G138-H138-I138-P138&gt;0,"N","S")</f>
        <v>N</v>
      </c>
      <c r="S138" s="3">
        <f>IF(G138-H138-I138-P138&gt;0,G138-H138-I138-P138,0)</f>
        <v>3.5527136788005E-15</v>
      </c>
      <c r="T138" s="67">
        <f>IF(J138-D138&gt;0,IF(R138="S",J138-D138,0),0)</f>
        <v>0</v>
      </c>
      <c r="U138" s="67">
        <f>IF(R138="S",H138*Q138,0)</f>
        <v>0</v>
      </c>
      <c r="V138" s="3">
        <f>IF(R138="S",H138*T138,0)</f>
        <v>0</v>
      </c>
      <c r="W138" s="3">
        <f>IF(R138="S",J138-F138-K138,0)</f>
        <v>0</v>
      </c>
      <c r="X138" s="3">
        <f>IF(R138="S",H138*W138,0)</f>
        <v>0</v>
      </c>
      <c r="Z138" s="2"/>
      <c r="AB138" s="2"/>
      <c r="AC138" s="2"/>
      <c r="AM138" s="1"/>
      <c r="AN138" s="2"/>
      <c r="AO138" s="1"/>
      <c r="AP138" s="2"/>
      <c r="AT138" s="2"/>
      <c r="AV138" s="2"/>
      <c r="AW138" s="2"/>
      <c r="BC138" s="2"/>
      <c r="BD138" s="2"/>
    </row>
    <row r="139" spans="1:56" ht="12.75">
      <c r="A139" s="3">
        <v>2015</v>
      </c>
      <c r="B139" s="3">
        <v>1992</v>
      </c>
      <c r="C139" s="1" t="s">
        <v>371</v>
      </c>
      <c r="D139" s="2">
        <v>42090</v>
      </c>
      <c r="E139" s="1" t="s">
        <v>536</v>
      </c>
      <c r="F139" s="2">
        <v>42103</v>
      </c>
      <c r="G139" s="67">
        <v>10502.96</v>
      </c>
      <c r="H139" s="67">
        <v>8608.98</v>
      </c>
      <c r="I139" s="67">
        <v>0</v>
      </c>
      <c r="J139" s="93">
        <v>42142</v>
      </c>
      <c r="K139" s="3">
        <v>30</v>
      </c>
      <c r="L139" s="2">
        <v>42005</v>
      </c>
      <c r="M139" s="2">
        <v>42369</v>
      </c>
      <c r="N139" s="3">
        <v>0</v>
      </c>
      <c r="O139" s="3">
        <v>1403</v>
      </c>
      <c r="P139" s="3">
        <v>1893.98</v>
      </c>
      <c r="Q139" s="92">
        <f>IF(J139-F139&gt;0,IF(R139="S",J139-F139,0),0)</f>
        <v>39</v>
      </c>
      <c r="R139" s="67" t="str">
        <f>IF(G139-H139-I139-P139&gt;0,"N","S")</f>
        <v>S</v>
      </c>
      <c r="S139" s="3">
        <f>IF(G139-H139-I139-P139&gt;0,G139-H139-I139-P139,0)</f>
        <v>0</v>
      </c>
      <c r="T139" s="67">
        <f>IF(J139-D139&gt;0,IF(R139="S",J139-D139,0),0)</f>
        <v>52</v>
      </c>
      <c r="U139" s="67">
        <f>IF(R139="S",H139*Q139,0)</f>
        <v>335750.22</v>
      </c>
      <c r="V139" s="3">
        <f>IF(R139="S",H139*T139,0)</f>
        <v>447666.96</v>
      </c>
      <c r="W139" s="3">
        <f>IF(R139="S",J139-F139-K139,0)</f>
        <v>9</v>
      </c>
      <c r="X139" s="3">
        <f>IF(R139="S",H139*W139,0)</f>
        <v>77480.82</v>
      </c>
      <c r="Z139" s="2"/>
      <c r="AB139" s="2"/>
      <c r="AC139" s="2"/>
      <c r="AM139" s="1"/>
      <c r="AN139" s="2"/>
      <c r="AO139" s="1"/>
      <c r="AP139" s="2"/>
      <c r="AT139" s="2"/>
      <c r="AV139" s="2"/>
      <c r="AW139" s="2"/>
      <c r="BC139" s="2"/>
      <c r="BD139" s="2"/>
    </row>
    <row r="140" spans="1:56" ht="12.75">
      <c r="A140" s="3">
        <v>2015</v>
      </c>
      <c r="B140" s="3">
        <v>1993</v>
      </c>
      <c r="C140" s="1" t="s">
        <v>371</v>
      </c>
      <c r="D140" s="2">
        <v>42090</v>
      </c>
      <c r="E140" s="1" t="s">
        <v>537</v>
      </c>
      <c r="F140" s="2">
        <v>42103</v>
      </c>
      <c r="G140" s="67">
        <v>6215.45</v>
      </c>
      <c r="H140" s="67">
        <v>5094.63</v>
      </c>
      <c r="I140" s="67">
        <v>0</v>
      </c>
      <c r="J140" s="93">
        <v>42142</v>
      </c>
      <c r="K140" s="3">
        <v>30</v>
      </c>
      <c r="L140" s="2">
        <v>42005</v>
      </c>
      <c r="M140" s="2">
        <v>42369</v>
      </c>
      <c r="N140" s="3">
        <v>0</v>
      </c>
      <c r="O140" s="3">
        <v>1403</v>
      </c>
      <c r="P140" s="3">
        <v>1120.82</v>
      </c>
      <c r="Q140" s="92">
        <f>IF(J140-F140&gt;0,IF(R140="S",J140-F140,0),0)</f>
        <v>39</v>
      </c>
      <c r="R140" s="67" t="str">
        <f>IF(G140-H140-I140-P140&gt;0,"N","S")</f>
        <v>S</v>
      </c>
      <c r="S140" s="3">
        <f>IF(G140-H140-I140-P140&gt;0,G140-H140-I140-P140,0)</f>
        <v>0</v>
      </c>
      <c r="T140" s="67">
        <f>IF(J140-D140&gt;0,IF(R140="S",J140-D140,0),0)</f>
        <v>52</v>
      </c>
      <c r="U140" s="67">
        <f>IF(R140="S",H140*Q140,0)</f>
        <v>198690.57</v>
      </c>
      <c r="V140" s="3">
        <f>IF(R140="S",H140*T140,0)</f>
        <v>264920.76</v>
      </c>
      <c r="W140" s="3">
        <f>IF(R140="S",J140-F140-K140,0)</f>
        <v>9</v>
      </c>
      <c r="X140" s="3">
        <f>IF(R140="S",H140*W140,0)</f>
        <v>45851.67</v>
      </c>
      <c r="Z140" s="2"/>
      <c r="AB140" s="2"/>
      <c r="AC140" s="2"/>
      <c r="AM140" s="1"/>
      <c r="AN140" s="2"/>
      <c r="AO140" s="1"/>
      <c r="AP140" s="2"/>
      <c r="AT140" s="2"/>
      <c r="AV140" s="2"/>
      <c r="AW140" s="2"/>
      <c r="BC140" s="2"/>
      <c r="BD140" s="2"/>
    </row>
    <row r="141" spans="1:56" ht="12.75">
      <c r="A141" s="3">
        <v>2015</v>
      </c>
      <c r="B141" s="3">
        <v>2002</v>
      </c>
      <c r="C141" s="1" t="s">
        <v>387</v>
      </c>
      <c r="D141" s="2">
        <v>42092</v>
      </c>
      <c r="E141" s="1" t="s">
        <v>134</v>
      </c>
      <c r="F141" s="2">
        <v>42094</v>
      </c>
      <c r="G141" s="67">
        <v>3678.3</v>
      </c>
      <c r="H141" s="67">
        <v>3015</v>
      </c>
      <c r="I141" s="67">
        <v>0</v>
      </c>
      <c r="J141" s="93">
        <v>42142</v>
      </c>
      <c r="K141" s="3">
        <v>30</v>
      </c>
      <c r="L141" s="2">
        <v>42005</v>
      </c>
      <c r="M141" s="2">
        <v>42369</v>
      </c>
      <c r="N141" s="3">
        <v>0</v>
      </c>
      <c r="O141" s="3">
        <v>1306</v>
      </c>
      <c r="P141" s="3">
        <v>663.3</v>
      </c>
      <c r="Q141" s="92">
        <f>IF(J141-F141&gt;0,IF(R141="S",J141-F141,0),0)</f>
        <v>0</v>
      </c>
      <c r="R141" s="67" t="str">
        <f>IF(G141-H141-I141-P141&gt;0,"N","S")</f>
        <v>N</v>
      </c>
      <c r="S141" s="3">
        <f>IF(G141-H141-I141-P141&gt;0,G141-H141-I141-P141,0)</f>
        <v>2.27373675443232E-13</v>
      </c>
      <c r="T141" s="67">
        <f>IF(J141-D141&gt;0,IF(R141="S",J141-D141,0),0)</f>
        <v>0</v>
      </c>
      <c r="U141" s="67">
        <f>IF(R141="S",H141*Q141,0)</f>
        <v>0</v>
      </c>
      <c r="V141" s="3">
        <f>IF(R141="S",H141*T141,0)</f>
        <v>0</v>
      </c>
      <c r="W141" s="3">
        <f>IF(R141="S",J141-F141-K141,0)</f>
        <v>0</v>
      </c>
      <c r="X141" s="3">
        <f>IF(R141="S",H141*W141,0)</f>
        <v>0</v>
      </c>
      <c r="Z141" s="2"/>
      <c r="AB141" s="2"/>
      <c r="AC141" s="2"/>
      <c r="AM141" s="1"/>
      <c r="AN141" s="2"/>
      <c r="AO141" s="1"/>
      <c r="AP141" s="2"/>
      <c r="AT141" s="2"/>
      <c r="AV141" s="2"/>
      <c r="AW141" s="2"/>
      <c r="BC141" s="2"/>
      <c r="BD141" s="2"/>
    </row>
    <row r="142" spans="1:56" ht="12.75">
      <c r="A142" s="3">
        <v>2015</v>
      </c>
      <c r="B142" s="3">
        <v>2017</v>
      </c>
      <c r="C142" s="1" t="s">
        <v>387</v>
      </c>
      <c r="D142" s="2">
        <v>42092</v>
      </c>
      <c r="E142" s="1" t="s">
        <v>135</v>
      </c>
      <c r="F142" s="2">
        <v>42094</v>
      </c>
      <c r="G142" s="67">
        <v>3678.3</v>
      </c>
      <c r="H142" s="67">
        <v>3015</v>
      </c>
      <c r="I142" s="67">
        <v>0</v>
      </c>
      <c r="J142" s="93">
        <v>42142</v>
      </c>
      <c r="K142" s="3">
        <v>30</v>
      </c>
      <c r="L142" s="2">
        <v>42005</v>
      </c>
      <c r="M142" s="2">
        <v>42369</v>
      </c>
      <c r="N142" s="3">
        <v>0</v>
      </c>
      <c r="O142" s="3">
        <v>1306</v>
      </c>
      <c r="P142" s="3">
        <v>663.3</v>
      </c>
      <c r="Q142" s="92">
        <f>IF(J142-F142&gt;0,IF(R142="S",J142-F142,0),0)</f>
        <v>0</v>
      </c>
      <c r="R142" s="67" t="str">
        <f>IF(G142-H142-I142-P142&gt;0,"N","S")</f>
        <v>N</v>
      </c>
      <c r="S142" s="3">
        <f>IF(G142-H142-I142-P142&gt;0,G142-H142-I142-P142,0)</f>
        <v>2.27373675443232E-13</v>
      </c>
      <c r="T142" s="67">
        <f>IF(J142-D142&gt;0,IF(R142="S",J142-D142,0),0)</f>
        <v>0</v>
      </c>
      <c r="U142" s="67">
        <f>IF(R142="S",H142*Q142,0)</f>
        <v>0</v>
      </c>
      <c r="V142" s="3">
        <f>IF(R142="S",H142*T142,0)</f>
        <v>0</v>
      </c>
      <c r="W142" s="3">
        <f>IF(R142="S",J142-F142-K142,0)</f>
        <v>0</v>
      </c>
      <c r="X142" s="3">
        <f>IF(R142="S",H142*W142,0)</f>
        <v>0</v>
      </c>
      <c r="Z142" s="2"/>
      <c r="AB142" s="2"/>
      <c r="AC142" s="2"/>
      <c r="AM142" s="1"/>
      <c r="AN142" s="2"/>
      <c r="AO142" s="1"/>
      <c r="AP142" s="2"/>
      <c r="AT142" s="2"/>
      <c r="AV142" s="2"/>
      <c r="AW142" s="2"/>
      <c r="BC142" s="2"/>
      <c r="BD142" s="2"/>
    </row>
    <row r="143" spans="1:56" ht="12.75">
      <c r="A143" s="3">
        <v>2015</v>
      </c>
      <c r="B143" s="3">
        <v>932</v>
      </c>
      <c r="C143" s="1" t="s">
        <v>194</v>
      </c>
      <c r="D143" s="2">
        <v>42035</v>
      </c>
      <c r="E143" s="1" t="s">
        <v>101</v>
      </c>
      <c r="F143" s="2">
        <v>42045</v>
      </c>
      <c r="G143" s="67">
        <v>9.64</v>
      </c>
      <c r="H143" s="67">
        <v>7.9</v>
      </c>
      <c r="I143" s="67">
        <v>0</v>
      </c>
      <c r="J143" s="93">
        <v>42138</v>
      </c>
      <c r="K143" s="3">
        <v>30</v>
      </c>
      <c r="L143" s="2">
        <v>42005</v>
      </c>
      <c r="M143" s="2">
        <v>42369</v>
      </c>
      <c r="N143" s="3">
        <v>0</v>
      </c>
      <c r="O143" s="3">
        <v>1312</v>
      </c>
      <c r="P143" s="3">
        <v>1.74</v>
      </c>
      <c r="Q143" s="92">
        <f>IF(J143-F143&gt;0,IF(R143="S",J143-F143,0),0)</f>
        <v>0</v>
      </c>
      <c r="R143" s="67" t="str">
        <f>IF(G143-H143-I143-P143&gt;0,"N","S")</f>
        <v>N</v>
      </c>
      <c r="S143" s="3">
        <f>IF(G143-H143-I143-P143&gt;0,G143-H143-I143-P143,0)</f>
        <v>2.22044604925031E-16</v>
      </c>
      <c r="T143" s="67">
        <f>IF(J143-D143&gt;0,IF(R143="S",J143-D143,0),0)</f>
        <v>0</v>
      </c>
      <c r="U143" s="67">
        <f>IF(R143="S",H143*Q143,0)</f>
        <v>0</v>
      </c>
      <c r="V143" s="3">
        <f>IF(R143="S",H143*T143,0)</f>
        <v>0</v>
      </c>
      <c r="W143" s="3">
        <f>IF(R143="S",J143-F143-K143,0)</f>
        <v>0</v>
      </c>
      <c r="X143" s="3">
        <f>IF(R143="S",H143*W143,0)</f>
        <v>0</v>
      </c>
      <c r="Z143" s="2"/>
      <c r="AB143" s="2"/>
      <c r="AC143" s="2"/>
      <c r="AM143" s="1"/>
      <c r="AN143" s="2"/>
      <c r="AO143" s="1"/>
      <c r="AP143" s="2"/>
      <c r="AT143" s="2"/>
      <c r="AV143" s="2"/>
      <c r="AW143" s="2"/>
      <c r="BC143" s="2"/>
      <c r="BD143" s="2"/>
    </row>
    <row r="144" spans="1:56" ht="12.75">
      <c r="A144" s="3">
        <v>2015</v>
      </c>
      <c r="B144" s="3">
        <v>1008</v>
      </c>
      <c r="C144" s="1" t="s">
        <v>422</v>
      </c>
      <c r="D144" s="2">
        <v>42034</v>
      </c>
      <c r="E144" s="1" t="s">
        <v>436</v>
      </c>
      <c r="F144" s="2">
        <v>42051</v>
      </c>
      <c r="G144" s="67">
        <v>73.24</v>
      </c>
      <c r="H144" s="67">
        <v>60.03</v>
      </c>
      <c r="I144" s="67">
        <v>0</v>
      </c>
      <c r="J144" s="93">
        <v>42138</v>
      </c>
      <c r="K144" s="3">
        <v>30</v>
      </c>
      <c r="L144" s="2">
        <v>42005</v>
      </c>
      <c r="M144" s="2">
        <v>42369</v>
      </c>
      <c r="N144" s="3">
        <v>0</v>
      </c>
      <c r="O144" s="3">
        <v>1210</v>
      </c>
      <c r="P144" s="3">
        <v>13.21</v>
      </c>
      <c r="Q144" s="92">
        <f>IF(J144-F144&gt;0,IF(R144="S",J144-F144,0),0)</f>
        <v>87</v>
      </c>
      <c r="R144" s="67" t="str">
        <f>IF(G144-H144-I144-P144&gt;0,"N","S")</f>
        <v>S</v>
      </c>
      <c r="S144" s="3">
        <f>IF(G144-H144-I144-P144&gt;0,G144-H144-I144-P144,0)</f>
        <v>0</v>
      </c>
      <c r="T144" s="67">
        <f>IF(J144-D144&gt;0,IF(R144="S",J144-D144,0),0)</f>
        <v>104</v>
      </c>
      <c r="U144" s="67">
        <f>IF(R144="S",H144*Q144,0)</f>
        <v>5222.61</v>
      </c>
      <c r="V144" s="3">
        <f>IF(R144="S",H144*T144,0)</f>
        <v>6243.12</v>
      </c>
      <c r="W144" s="3">
        <f>IF(R144="S",J144-F144-K144,0)</f>
        <v>57</v>
      </c>
      <c r="X144" s="3">
        <f>IF(R144="S",H144*W144,0)</f>
        <v>3421.71</v>
      </c>
      <c r="Z144" s="2"/>
      <c r="AB144" s="2"/>
      <c r="AC144" s="2"/>
      <c r="AM144" s="1"/>
      <c r="AN144" s="2"/>
      <c r="AO144" s="1"/>
      <c r="AP144" s="2"/>
      <c r="AT144" s="2"/>
      <c r="AV144" s="2"/>
      <c r="AW144" s="2"/>
      <c r="BC144" s="2"/>
      <c r="BD144" s="2"/>
    </row>
    <row r="145" spans="1:56" ht="12.75">
      <c r="A145" s="3">
        <v>2015</v>
      </c>
      <c r="B145" s="3">
        <v>1112</v>
      </c>
      <c r="C145" s="1" t="s">
        <v>379</v>
      </c>
      <c r="D145" s="2">
        <v>42024</v>
      </c>
      <c r="E145" s="1" t="s">
        <v>93</v>
      </c>
      <c r="F145" s="2">
        <v>42052</v>
      </c>
      <c r="G145" s="67">
        <v>1050.4</v>
      </c>
      <c r="H145" s="67">
        <v>1010</v>
      </c>
      <c r="I145" s="67">
        <v>0</v>
      </c>
      <c r="J145" s="93">
        <v>42138</v>
      </c>
      <c r="K145" s="3">
        <v>30</v>
      </c>
      <c r="L145" s="2">
        <v>42005</v>
      </c>
      <c r="M145" s="2">
        <v>42369</v>
      </c>
      <c r="N145" s="3">
        <v>0</v>
      </c>
      <c r="O145" s="3">
        <v>1306</v>
      </c>
      <c r="P145" s="3">
        <v>40.4</v>
      </c>
      <c r="Q145" s="92">
        <f>IF(J145-F145&gt;0,IF(R145="S",J145-F145,0),0)</f>
        <v>0</v>
      </c>
      <c r="R145" s="67" t="str">
        <f>IF(G145-H145-I145-P145&gt;0,"N","S")</f>
        <v>N</v>
      </c>
      <c r="S145" s="3">
        <f>IF(G145-H145-I145-P145&gt;0,G145-H145-I145-P145,0)</f>
        <v>9.2370555648813E-14</v>
      </c>
      <c r="T145" s="67">
        <f>IF(J145-D145&gt;0,IF(R145="S",J145-D145,0),0)</f>
        <v>0</v>
      </c>
      <c r="U145" s="67">
        <f>IF(R145="S",H145*Q145,0)</f>
        <v>0</v>
      </c>
      <c r="V145" s="3">
        <f>IF(R145="S",H145*T145,0)</f>
        <v>0</v>
      </c>
      <c r="W145" s="3">
        <f>IF(R145="S",J145-F145-K145,0)</f>
        <v>0</v>
      </c>
      <c r="X145" s="3">
        <f>IF(R145="S",H145*W145,0)</f>
        <v>0</v>
      </c>
      <c r="Z145" s="2"/>
      <c r="AB145" s="2"/>
      <c r="AC145" s="2"/>
      <c r="AM145" s="1"/>
      <c r="AN145" s="2"/>
      <c r="AO145" s="1"/>
      <c r="AP145" s="2"/>
      <c r="AT145" s="2"/>
      <c r="AV145" s="2"/>
      <c r="AW145" s="2"/>
      <c r="BC145" s="2"/>
      <c r="BD145" s="2"/>
    </row>
    <row r="146" spans="1:56" ht="12.75">
      <c r="A146" s="3">
        <v>2015</v>
      </c>
      <c r="B146" s="3">
        <v>1186</v>
      </c>
      <c r="C146" s="1" t="s">
        <v>175</v>
      </c>
      <c r="D146" s="2">
        <v>42035</v>
      </c>
      <c r="E146" s="1" t="s">
        <v>130</v>
      </c>
      <c r="F146" s="2">
        <v>42054</v>
      </c>
      <c r="G146" s="67">
        <v>75.81</v>
      </c>
      <c r="H146" s="67">
        <v>62.14</v>
      </c>
      <c r="I146" s="67">
        <v>0</v>
      </c>
      <c r="J146" s="93">
        <v>42138</v>
      </c>
      <c r="K146" s="3">
        <v>30</v>
      </c>
      <c r="L146" s="2">
        <v>42005</v>
      </c>
      <c r="M146" s="2">
        <v>42369</v>
      </c>
      <c r="N146" s="3">
        <v>0</v>
      </c>
      <c r="O146" s="3">
        <v>1210</v>
      </c>
      <c r="P146" s="3">
        <v>13.67</v>
      </c>
      <c r="Q146" s="92">
        <f>IF(J146-F146&gt;0,IF(R146="S",J146-F146,0),0)</f>
        <v>0</v>
      </c>
      <c r="R146" s="67" t="str">
        <f>IF(G146-H146-I146-P146&gt;0,"N","S")</f>
        <v>N</v>
      </c>
      <c r="S146" s="3">
        <f>IF(G146-H146-I146-P146&gt;0,G146-H146-I146-P146,0)</f>
        <v>1.77635683940025E-15</v>
      </c>
      <c r="T146" s="67">
        <f>IF(J146-D146&gt;0,IF(R146="S",J146-D146,0),0)</f>
        <v>0</v>
      </c>
      <c r="U146" s="67">
        <f>IF(R146="S",H146*Q146,0)</f>
        <v>0</v>
      </c>
      <c r="V146" s="3">
        <f>IF(R146="S",H146*T146,0)</f>
        <v>0</v>
      </c>
      <c r="W146" s="3">
        <f>IF(R146="S",J146-F146-K146,0)</f>
        <v>0</v>
      </c>
      <c r="X146" s="3">
        <f>IF(R146="S",H146*W146,0)</f>
        <v>0</v>
      </c>
      <c r="Z146" s="2"/>
      <c r="AB146" s="2"/>
      <c r="AC146" s="2"/>
      <c r="AM146" s="1"/>
      <c r="AN146" s="2"/>
      <c r="AO146" s="1"/>
      <c r="AP146" s="2"/>
      <c r="AT146" s="2"/>
      <c r="AV146" s="2"/>
      <c r="AW146" s="2"/>
      <c r="BC146" s="2"/>
      <c r="BD146" s="2"/>
    </row>
    <row r="147" spans="1:56" ht="12.75">
      <c r="A147" s="3">
        <v>2015</v>
      </c>
      <c r="B147" s="3">
        <v>1338</v>
      </c>
      <c r="C147" s="1" t="s">
        <v>195</v>
      </c>
      <c r="D147" s="2">
        <v>42063</v>
      </c>
      <c r="E147" s="1" t="s">
        <v>137</v>
      </c>
      <c r="F147" s="2">
        <v>42066</v>
      </c>
      <c r="G147" s="67">
        <v>655.2</v>
      </c>
      <c r="H147" s="67">
        <v>537.05</v>
      </c>
      <c r="I147" s="67">
        <v>0</v>
      </c>
      <c r="J147" s="93">
        <v>42138</v>
      </c>
      <c r="K147" s="3">
        <v>30</v>
      </c>
      <c r="L147" s="2">
        <v>42005</v>
      </c>
      <c r="M147" s="2">
        <v>42369</v>
      </c>
      <c r="N147" s="3">
        <v>0</v>
      </c>
      <c r="O147" s="3">
        <v>1312</v>
      </c>
      <c r="P147" s="3">
        <v>118.15</v>
      </c>
      <c r="Q147" s="92">
        <f>IF(J147-F147&gt;0,IF(R147="S",J147-F147,0),0)</f>
        <v>0</v>
      </c>
      <c r="R147" s="67" t="str">
        <f>IF(G147-H147-I147-P147&gt;0,"N","S")</f>
        <v>N</v>
      </c>
      <c r="S147" s="3">
        <f>IF(G147-H147-I147-P147&gt;0,G147-H147-I147-P147,0)</f>
        <v>8.5265128291212E-14</v>
      </c>
      <c r="T147" s="67">
        <f>IF(J147-D147&gt;0,IF(R147="S",J147-D147,0),0)</f>
        <v>0</v>
      </c>
      <c r="U147" s="67">
        <f>IF(R147="S",H147*Q147,0)</f>
        <v>0</v>
      </c>
      <c r="V147" s="3">
        <f>IF(R147="S",H147*T147,0)</f>
        <v>0</v>
      </c>
      <c r="W147" s="3">
        <f>IF(R147="S",J147-F147-K147,0)</f>
        <v>0</v>
      </c>
      <c r="X147" s="3">
        <f>IF(R147="S",H147*W147,0)</f>
        <v>0</v>
      </c>
      <c r="Z147" s="2"/>
      <c r="AB147" s="2"/>
      <c r="AC147" s="2"/>
      <c r="AM147" s="1"/>
      <c r="AN147" s="2"/>
      <c r="AO147" s="1"/>
      <c r="AP147" s="2"/>
      <c r="AT147" s="2"/>
      <c r="AV147" s="2"/>
      <c r="AW147" s="2"/>
      <c r="BC147" s="2"/>
      <c r="BD147" s="2"/>
    </row>
    <row r="148" spans="1:56" ht="12.75">
      <c r="A148" s="3">
        <v>2015</v>
      </c>
      <c r="B148" s="3">
        <v>1339</v>
      </c>
      <c r="C148" s="1" t="s">
        <v>195</v>
      </c>
      <c r="D148" s="2">
        <v>42063</v>
      </c>
      <c r="E148" s="1" t="s">
        <v>100</v>
      </c>
      <c r="F148" s="2">
        <v>42066</v>
      </c>
      <c r="G148" s="67">
        <v>221.02</v>
      </c>
      <c r="H148" s="67">
        <v>181.16</v>
      </c>
      <c r="I148" s="67">
        <v>0</v>
      </c>
      <c r="J148" s="93">
        <v>42138</v>
      </c>
      <c r="K148" s="3">
        <v>30</v>
      </c>
      <c r="L148" s="2">
        <v>42005</v>
      </c>
      <c r="M148" s="2">
        <v>42369</v>
      </c>
      <c r="N148" s="3">
        <v>0</v>
      </c>
      <c r="O148" s="3">
        <v>1312</v>
      </c>
      <c r="P148" s="3">
        <v>39.86</v>
      </c>
      <c r="Q148" s="92">
        <f>IF(J148-F148&gt;0,IF(R148="S",J148-F148,0),0)</f>
        <v>0</v>
      </c>
      <c r="R148" s="67" t="str">
        <f>IF(G148-H148-I148-P148&gt;0,"N","S")</f>
        <v>N</v>
      </c>
      <c r="S148" s="3">
        <f>IF(G148-H148-I148-P148&gt;0,G148-H148-I148-P148,0)</f>
        <v>1.4210854715202E-14</v>
      </c>
      <c r="T148" s="67">
        <f>IF(J148-D148&gt;0,IF(R148="S",J148-D148,0),0)</f>
        <v>0</v>
      </c>
      <c r="U148" s="67">
        <f>IF(R148="S",H148*Q148,0)</f>
        <v>0</v>
      </c>
      <c r="V148" s="3">
        <f>IF(R148="S",H148*T148,0)</f>
        <v>0</v>
      </c>
      <c r="W148" s="3">
        <f>IF(R148="S",J148-F148-K148,0)</f>
        <v>0</v>
      </c>
      <c r="X148" s="3">
        <f>IF(R148="S",H148*W148,0)</f>
        <v>0</v>
      </c>
      <c r="Z148" s="2"/>
      <c r="AB148" s="2"/>
      <c r="AC148" s="2"/>
      <c r="AM148" s="1"/>
      <c r="AN148" s="2"/>
      <c r="AO148" s="1"/>
      <c r="AP148" s="2"/>
      <c r="AT148" s="2"/>
      <c r="AV148" s="2"/>
      <c r="AW148" s="2"/>
      <c r="BC148" s="2"/>
      <c r="BD148" s="2"/>
    </row>
    <row r="149" spans="1:56" ht="12.75">
      <c r="A149" s="3">
        <v>2015</v>
      </c>
      <c r="B149" s="3">
        <v>1378</v>
      </c>
      <c r="C149" s="1" t="s">
        <v>91</v>
      </c>
      <c r="D149" s="2">
        <v>42063</v>
      </c>
      <c r="E149" s="1" t="s">
        <v>477</v>
      </c>
      <c r="F149" s="2">
        <v>42072</v>
      </c>
      <c r="G149" s="67">
        <v>1122.4</v>
      </c>
      <c r="H149" s="67">
        <v>920</v>
      </c>
      <c r="I149" s="67">
        <v>0</v>
      </c>
      <c r="J149" s="93">
        <v>42138</v>
      </c>
      <c r="K149" s="3">
        <v>30</v>
      </c>
      <c r="L149" s="2">
        <v>42005</v>
      </c>
      <c r="M149" s="2">
        <v>42369</v>
      </c>
      <c r="N149" s="3">
        <v>0</v>
      </c>
      <c r="O149" s="3">
        <v>1329</v>
      </c>
      <c r="P149" s="3">
        <v>202.4</v>
      </c>
      <c r="Q149" s="92">
        <f>IF(J149-F149&gt;0,IF(R149="S",J149-F149,0),0)</f>
        <v>0</v>
      </c>
      <c r="R149" s="67" t="str">
        <f>IF(G149-H149-I149-P149&gt;0,"N","S")</f>
        <v>N</v>
      </c>
      <c r="S149" s="3">
        <f>IF(G149-H149-I149-P149&gt;0,G149-H149-I149-P149,0)</f>
        <v>8.5265128291212E-14</v>
      </c>
      <c r="T149" s="67">
        <f>IF(J149-D149&gt;0,IF(R149="S",J149-D149,0),0)</f>
        <v>0</v>
      </c>
      <c r="U149" s="67">
        <f>IF(R149="S",H149*Q149,0)</f>
        <v>0</v>
      </c>
      <c r="V149" s="3">
        <f>IF(R149="S",H149*T149,0)</f>
        <v>0</v>
      </c>
      <c r="W149" s="3">
        <f>IF(R149="S",J149-F149-K149,0)</f>
        <v>0</v>
      </c>
      <c r="X149" s="3">
        <f>IF(R149="S",H149*W149,0)</f>
        <v>0</v>
      </c>
      <c r="Z149" s="2"/>
      <c r="AB149" s="2"/>
      <c r="AC149" s="2"/>
      <c r="AM149" s="1"/>
      <c r="AN149" s="2"/>
      <c r="AO149" s="1"/>
      <c r="AP149" s="2"/>
      <c r="AT149" s="2"/>
      <c r="AV149" s="2"/>
      <c r="AW149" s="2"/>
      <c r="BC149" s="2"/>
      <c r="BD149" s="2"/>
    </row>
    <row r="150" spans="1:56" ht="12.75">
      <c r="A150" s="3">
        <v>2015</v>
      </c>
      <c r="B150" s="3">
        <v>1491</v>
      </c>
      <c r="C150" s="1" t="s">
        <v>200</v>
      </c>
      <c r="D150" s="2">
        <v>42063</v>
      </c>
      <c r="E150" s="1" t="s">
        <v>490</v>
      </c>
      <c r="F150" s="2">
        <v>42079</v>
      </c>
      <c r="G150" s="67">
        <v>299.92</v>
      </c>
      <c r="H150" s="67">
        <v>245.84</v>
      </c>
      <c r="I150" s="67">
        <v>0</v>
      </c>
      <c r="J150" s="93">
        <v>42138</v>
      </c>
      <c r="K150" s="3">
        <v>30</v>
      </c>
      <c r="L150" s="2">
        <v>42005</v>
      </c>
      <c r="M150" s="2">
        <v>42369</v>
      </c>
      <c r="N150" s="3">
        <v>0</v>
      </c>
      <c r="O150" s="3">
        <v>1303</v>
      </c>
      <c r="P150" s="3">
        <v>54.08</v>
      </c>
      <c r="Q150" s="92">
        <f>IF(J150-F150&gt;0,IF(R150="S",J150-F150,0),0)</f>
        <v>0</v>
      </c>
      <c r="R150" s="67" t="str">
        <f>IF(G150-H150-I150-P150&gt;0,"N","S")</f>
        <v>N</v>
      </c>
      <c r="S150" s="3">
        <f>IF(G150-H150-I150-P150&gt;0,G150-H150-I150-P150,0)</f>
        <v>1.4210854715202E-14</v>
      </c>
      <c r="T150" s="67">
        <f>IF(J150-D150&gt;0,IF(R150="S",J150-D150,0),0)</f>
        <v>0</v>
      </c>
      <c r="U150" s="67">
        <f>IF(R150="S",H150*Q150,0)</f>
        <v>0</v>
      </c>
      <c r="V150" s="3">
        <f>IF(R150="S",H150*T150,0)</f>
        <v>0</v>
      </c>
      <c r="W150" s="3">
        <f>IF(R150="S",J150-F150-K150,0)</f>
        <v>0</v>
      </c>
      <c r="X150" s="3">
        <f>IF(R150="S",H150*W150,0)</f>
        <v>0</v>
      </c>
      <c r="Z150" s="2"/>
      <c r="AB150" s="2"/>
      <c r="AC150" s="2"/>
      <c r="AM150" s="1"/>
      <c r="AN150" s="2"/>
      <c r="AO150" s="1"/>
      <c r="AP150" s="2"/>
      <c r="AT150" s="2"/>
      <c r="AV150" s="2"/>
      <c r="AW150" s="2"/>
      <c r="BC150" s="2"/>
      <c r="BD150" s="2"/>
    </row>
    <row r="151" spans="1:56" ht="12.75">
      <c r="A151" s="3">
        <v>2015</v>
      </c>
      <c r="B151" s="3">
        <v>1770</v>
      </c>
      <c r="C151" s="1" t="s">
        <v>295</v>
      </c>
      <c r="D151" s="2">
        <v>42053</v>
      </c>
      <c r="E151" s="1" t="s">
        <v>116</v>
      </c>
      <c r="F151" s="2">
        <v>42082</v>
      </c>
      <c r="G151" s="67">
        <v>62.22</v>
      </c>
      <c r="H151" s="67">
        <v>51</v>
      </c>
      <c r="I151" s="67">
        <v>0</v>
      </c>
      <c r="J151" s="93">
        <v>42138</v>
      </c>
      <c r="K151" s="3">
        <v>30</v>
      </c>
      <c r="L151" s="2">
        <v>42005</v>
      </c>
      <c r="M151" s="2">
        <v>42369</v>
      </c>
      <c r="N151" s="3">
        <v>0</v>
      </c>
      <c r="O151" s="3">
        <v>1306</v>
      </c>
      <c r="P151" s="3">
        <v>11.22</v>
      </c>
      <c r="Q151" s="92">
        <f>IF(J151-F151&gt;0,IF(R151="S",J151-F151,0),0)</f>
        <v>56</v>
      </c>
      <c r="R151" s="67" t="str">
        <f>IF(G151-H151-I151-P151&gt;0,"N","S")</f>
        <v>S</v>
      </c>
      <c r="S151" s="3">
        <f>IF(G151-H151-I151-P151&gt;0,G151-H151-I151-P151,0)</f>
        <v>0</v>
      </c>
      <c r="T151" s="67">
        <f>IF(J151-D151&gt;0,IF(R151="S",J151-D151,0),0)</f>
        <v>85</v>
      </c>
      <c r="U151" s="67">
        <f>IF(R151="S",H151*Q151,0)</f>
        <v>2856</v>
      </c>
      <c r="V151" s="3">
        <f>IF(R151="S",H151*T151,0)</f>
        <v>4335</v>
      </c>
      <c r="W151" s="3">
        <f>IF(R151="S",J151-F151-K151,0)</f>
        <v>26</v>
      </c>
      <c r="X151" s="3">
        <f>IF(R151="S",H151*W151,0)</f>
        <v>1326</v>
      </c>
      <c r="Z151" s="2"/>
      <c r="AB151" s="2"/>
      <c r="AC151" s="2"/>
      <c r="AM151" s="1"/>
      <c r="AN151" s="2"/>
      <c r="AO151" s="1"/>
      <c r="AP151" s="2"/>
      <c r="AT151" s="2"/>
      <c r="AV151" s="2"/>
      <c r="AW151" s="2"/>
      <c r="BC151" s="2"/>
      <c r="BD151" s="2"/>
    </row>
    <row r="152" spans="1:56" ht="12.75">
      <c r="A152" s="3">
        <v>2015</v>
      </c>
      <c r="B152" s="3">
        <v>1762</v>
      </c>
      <c r="C152" s="1" t="s">
        <v>91</v>
      </c>
      <c r="D152" s="2">
        <v>42088</v>
      </c>
      <c r="E152" s="1" t="s">
        <v>515</v>
      </c>
      <c r="F152" s="2">
        <v>42090</v>
      </c>
      <c r="G152" s="67">
        <v>555.1</v>
      </c>
      <c r="H152" s="67">
        <v>455</v>
      </c>
      <c r="I152" s="67">
        <v>0</v>
      </c>
      <c r="J152" s="93">
        <v>42138</v>
      </c>
      <c r="K152" s="3">
        <v>30</v>
      </c>
      <c r="L152" s="2">
        <v>42005</v>
      </c>
      <c r="M152" s="2">
        <v>42369</v>
      </c>
      <c r="N152" s="3">
        <v>0</v>
      </c>
      <c r="O152" s="3">
        <v>1201</v>
      </c>
      <c r="P152" s="3">
        <v>100.1</v>
      </c>
      <c r="Q152" s="92">
        <f>IF(J152-F152&gt;0,IF(R152="S",J152-F152,0),0)</f>
        <v>0</v>
      </c>
      <c r="R152" s="67" t="str">
        <f>IF(G152-H152-I152-P152&gt;0,"N","S")</f>
        <v>N</v>
      </c>
      <c r="S152" s="3">
        <f>IF(G152-H152-I152-P152&gt;0,G152-H152-I152-P152,0)</f>
        <v>2.8421709430404E-14</v>
      </c>
      <c r="T152" s="67">
        <f>IF(J152-D152&gt;0,IF(R152="S",J152-D152,0),0)</f>
        <v>0</v>
      </c>
      <c r="U152" s="67">
        <f>IF(R152="S",H152*Q152,0)</f>
        <v>0</v>
      </c>
      <c r="V152" s="3">
        <f>IF(R152="S",H152*T152,0)</f>
        <v>0</v>
      </c>
      <c r="W152" s="3">
        <f>IF(R152="S",J152-F152-K152,0)</f>
        <v>0</v>
      </c>
      <c r="X152" s="3">
        <f>IF(R152="S",H152*W152,0)</f>
        <v>0</v>
      </c>
      <c r="Z152" s="2"/>
      <c r="AB152" s="2"/>
      <c r="AC152" s="2"/>
      <c r="AM152" s="1"/>
      <c r="AN152" s="2"/>
      <c r="AO152" s="1"/>
      <c r="AP152" s="2"/>
      <c r="AT152" s="2"/>
      <c r="AV152" s="2"/>
      <c r="AW152" s="2"/>
      <c r="BC152" s="2"/>
      <c r="BD152" s="2"/>
    </row>
    <row r="153" spans="1:56" ht="12.75">
      <c r="A153" s="3">
        <v>2015</v>
      </c>
      <c r="B153" s="3">
        <v>1979</v>
      </c>
      <c r="C153" s="1" t="s">
        <v>193</v>
      </c>
      <c r="D153" s="2">
        <v>42080</v>
      </c>
      <c r="E153" s="1" t="s">
        <v>522</v>
      </c>
      <c r="F153" s="2">
        <v>42081</v>
      </c>
      <c r="G153" s="67">
        <v>65.68</v>
      </c>
      <c r="H153" s="67">
        <v>55.46</v>
      </c>
      <c r="I153" s="67">
        <v>0</v>
      </c>
      <c r="J153" s="93">
        <v>42138</v>
      </c>
      <c r="K153" s="3">
        <v>30</v>
      </c>
      <c r="L153" s="2">
        <v>42005</v>
      </c>
      <c r="M153" s="2">
        <v>42369</v>
      </c>
      <c r="N153" s="3">
        <v>0</v>
      </c>
      <c r="O153" s="3">
        <v>1210</v>
      </c>
      <c r="P153" s="3">
        <v>10.22</v>
      </c>
      <c r="Q153" s="92">
        <f>IF(J153-F153&gt;0,IF(R153="S",J153-F153,0),0)</f>
        <v>0</v>
      </c>
      <c r="R153" s="67" t="str">
        <f>IF(G153-H153-I153-P153&gt;0,"N","S")</f>
        <v>N</v>
      </c>
      <c r="S153" s="3">
        <f>IF(G153-H153-I153-P153&gt;0,G153-H153-I153-P153,0)</f>
        <v>5.32907051820075E-15</v>
      </c>
      <c r="T153" s="67">
        <f>IF(J153-D153&gt;0,IF(R153="S",J153-D153,0),0)</f>
        <v>0</v>
      </c>
      <c r="U153" s="67">
        <f>IF(R153="S",H153*Q153,0)</f>
        <v>0</v>
      </c>
      <c r="V153" s="3">
        <f>IF(R153="S",H153*T153,0)</f>
        <v>0</v>
      </c>
      <c r="W153" s="3">
        <f>IF(R153="S",J153-F153-K153,0)</f>
        <v>0</v>
      </c>
      <c r="X153" s="3">
        <f>IF(R153="S",H153*W153,0)</f>
        <v>0</v>
      </c>
      <c r="Z153" s="2"/>
      <c r="AB153" s="2"/>
      <c r="AC153" s="2"/>
      <c r="AM153" s="1"/>
      <c r="AN153" s="2"/>
      <c r="AO153" s="1"/>
      <c r="AP153" s="2"/>
      <c r="AT153" s="2"/>
      <c r="AV153" s="2"/>
      <c r="AW153" s="2"/>
      <c r="BC153" s="2"/>
      <c r="BD153" s="2"/>
    </row>
    <row r="154" spans="1:56" ht="12.75">
      <c r="A154" s="3">
        <v>2015</v>
      </c>
      <c r="B154" s="3">
        <v>2004</v>
      </c>
      <c r="C154" s="1" t="s">
        <v>91</v>
      </c>
      <c r="D154" s="2">
        <v>42082</v>
      </c>
      <c r="E154" s="1" t="s">
        <v>529</v>
      </c>
      <c r="F154" s="2">
        <v>42096</v>
      </c>
      <c r="G154" s="67">
        <v>427</v>
      </c>
      <c r="H154" s="67">
        <v>350</v>
      </c>
      <c r="I154" s="67">
        <v>0</v>
      </c>
      <c r="J154" s="93">
        <v>42138</v>
      </c>
      <c r="K154" s="3">
        <v>30</v>
      </c>
      <c r="L154" s="2">
        <v>42005</v>
      </c>
      <c r="M154" s="2">
        <v>42369</v>
      </c>
      <c r="N154" s="3">
        <v>0</v>
      </c>
      <c r="O154" s="3">
        <v>1205</v>
      </c>
      <c r="P154" s="3">
        <v>77</v>
      </c>
      <c r="Q154" s="92">
        <f>IF(J154-F154&gt;0,IF(R154="S",J154-F154,0),0)</f>
        <v>42</v>
      </c>
      <c r="R154" s="67" t="str">
        <f>IF(G154-H154-I154-P154&gt;0,"N","S")</f>
        <v>S</v>
      </c>
      <c r="S154" s="3">
        <f>IF(G154-H154-I154-P154&gt;0,G154-H154-I154-P154,0)</f>
        <v>0</v>
      </c>
      <c r="T154" s="67">
        <f>IF(J154-D154&gt;0,IF(R154="S",J154-D154,0),0)</f>
        <v>56</v>
      </c>
      <c r="U154" s="67">
        <f>IF(R154="S",H154*Q154,0)</f>
        <v>14700</v>
      </c>
      <c r="V154" s="3">
        <f>IF(R154="S",H154*T154,0)</f>
        <v>19600</v>
      </c>
      <c r="W154" s="3">
        <f>IF(R154="S",J154-F154-K154,0)</f>
        <v>12</v>
      </c>
      <c r="X154" s="3">
        <f>IF(R154="S",H154*W154,0)</f>
        <v>4200</v>
      </c>
      <c r="Z154" s="2"/>
      <c r="AB154" s="2"/>
      <c r="AC154" s="2"/>
      <c r="AM154" s="1"/>
      <c r="AN154" s="2"/>
      <c r="AO154" s="1"/>
      <c r="AP154" s="2"/>
      <c r="AT154" s="2"/>
      <c r="AV154" s="2"/>
      <c r="AW154" s="2"/>
      <c r="BC154" s="2"/>
      <c r="BD154" s="2"/>
    </row>
    <row r="155" spans="1:56" ht="12.75">
      <c r="A155" s="3">
        <v>2015</v>
      </c>
      <c r="B155" s="3">
        <v>2005</v>
      </c>
      <c r="C155" s="1" t="s">
        <v>91</v>
      </c>
      <c r="D155" s="2">
        <v>42083</v>
      </c>
      <c r="E155" s="1" t="s">
        <v>530</v>
      </c>
      <c r="F155" s="2">
        <v>42096</v>
      </c>
      <c r="G155" s="67">
        <v>260.68</v>
      </c>
      <c r="H155" s="67">
        <v>260.68</v>
      </c>
      <c r="I155" s="67">
        <v>0</v>
      </c>
      <c r="J155" s="93">
        <v>42138</v>
      </c>
      <c r="K155" s="3">
        <v>30</v>
      </c>
      <c r="L155" s="2">
        <v>42005</v>
      </c>
      <c r="M155" s="2">
        <v>42369</v>
      </c>
      <c r="N155" s="3">
        <v>0</v>
      </c>
      <c r="O155" s="3">
        <v>1201</v>
      </c>
      <c r="P155" s="3">
        <v>0</v>
      </c>
      <c r="Q155" s="92">
        <f>IF(J155-F155&gt;0,IF(R155="S",J155-F155,0),0)</f>
        <v>42</v>
      </c>
      <c r="R155" s="67" t="str">
        <f>IF(G155-H155-I155-P155&gt;0,"N","S")</f>
        <v>S</v>
      </c>
      <c r="S155" s="3">
        <f>IF(G155-H155-I155-P155&gt;0,G155-H155-I155-P155,0)</f>
        <v>0</v>
      </c>
      <c r="T155" s="67">
        <f>IF(J155-D155&gt;0,IF(R155="S",J155-D155,0),0)</f>
        <v>55</v>
      </c>
      <c r="U155" s="67">
        <f>IF(R155="S",H155*Q155,0)</f>
        <v>10948.56</v>
      </c>
      <c r="V155" s="3">
        <f>IF(R155="S",H155*T155,0)</f>
        <v>14337.4</v>
      </c>
      <c r="W155" s="3">
        <f>IF(R155="S",J155-F155-K155,0)</f>
        <v>12</v>
      </c>
      <c r="X155" s="3">
        <f>IF(R155="S",H155*W155,0)</f>
        <v>3128.16</v>
      </c>
      <c r="Z155" s="2"/>
      <c r="AB155" s="2"/>
      <c r="AC155" s="2"/>
      <c r="AM155" s="1"/>
      <c r="AN155" s="2"/>
      <c r="AO155" s="1"/>
      <c r="AP155" s="2"/>
      <c r="AT155" s="2"/>
      <c r="AV155" s="2"/>
      <c r="AW155" s="2"/>
      <c r="BC155" s="2"/>
      <c r="BD155" s="2"/>
    </row>
    <row r="156" spans="1:56" ht="12.75">
      <c r="A156" s="3">
        <v>2015</v>
      </c>
      <c r="B156" s="3">
        <v>2001</v>
      </c>
      <c r="C156" s="1" t="s">
        <v>429</v>
      </c>
      <c r="D156" s="2">
        <v>42088</v>
      </c>
      <c r="E156" s="1" t="s">
        <v>533</v>
      </c>
      <c r="F156" s="2">
        <v>42095</v>
      </c>
      <c r="G156" s="67">
        <v>279.38</v>
      </c>
      <c r="H156" s="67">
        <v>229</v>
      </c>
      <c r="I156" s="67">
        <v>0</v>
      </c>
      <c r="J156" s="93">
        <v>42138</v>
      </c>
      <c r="K156" s="3">
        <v>30</v>
      </c>
      <c r="L156" s="2">
        <v>42005</v>
      </c>
      <c r="M156" s="2">
        <v>42369</v>
      </c>
      <c r="N156" s="3">
        <v>0</v>
      </c>
      <c r="O156" s="3">
        <v>1201</v>
      </c>
      <c r="P156" s="3">
        <v>50.38</v>
      </c>
      <c r="Q156" s="92">
        <f>IF(J156-F156&gt;0,IF(R156="S",J156-F156,0),0)</f>
        <v>43</v>
      </c>
      <c r="R156" s="67" t="str">
        <f>IF(G156-H156-I156-P156&gt;0,"N","S")</f>
        <v>S</v>
      </c>
      <c r="S156" s="3">
        <f>IF(G156-H156-I156-P156&gt;0,G156-H156-I156-P156,0)</f>
        <v>0</v>
      </c>
      <c r="T156" s="67">
        <f>IF(J156-D156&gt;0,IF(R156="S",J156-D156,0),0)</f>
        <v>50</v>
      </c>
      <c r="U156" s="67">
        <f>IF(R156="S",H156*Q156,0)</f>
        <v>9847</v>
      </c>
      <c r="V156" s="3">
        <f>IF(R156="S",H156*T156,0)</f>
        <v>11450</v>
      </c>
      <c r="W156" s="3">
        <f>IF(R156="S",J156-F156-K156,0)</f>
        <v>13</v>
      </c>
      <c r="X156" s="3">
        <f>IF(R156="S",H156*W156,0)</f>
        <v>2977</v>
      </c>
      <c r="Z156" s="2"/>
      <c r="AB156" s="2"/>
      <c r="AC156" s="2"/>
      <c r="AM156" s="1"/>
      <c r="AN156" s="2"/>
      <c r="AO156" s="1"/>
      <c r="AP156" s="2"/>
      <c r="AT156" s="2"/>
      <c r="AV156" s="2"/>
      <c r="AW156" s="2"/>
      <c r="BC156" s="2"/>
      <c r="BD156" s="2"/>
    </row>
    <row r="157" spans="1:56" ht="12.75">
      <c r="A157" s="3">
        <v>2015</v>
      </c>
      <c r="B157" s="3">
        <v>2016</v>
      </c>
      <c r="C157" s="1" t="s">
        <v>91</v>
      </c>
      <c r="D157" s="2">
        <v>42087</v>
      </c>
      <c r="E157" s="1" t="s">
        <v>543</v>
      </c>
      <c r="F157" s="2">
        <v>42096</v>
      </c>
      <c r="G157" s="67">
        <v>132.98</v>
      </c>
      <c r="H157" s="67">
        <v>109</v>
      </c>
      <c r="I157" s="67">
        <v>0</v>
      </c>
      <c r="J157" s="93">
        <v>42138</v>
      </c>
      <c r="K157" s="3">
        <v>30</v>
      </c>
      <c r="L157" s="2">
        <v>42005</v>
      </c>
      <c r="M157" s="2">
        <v>42369</v>
      </c>
      <c r="N157" s="3">
        <v>0</v>
      </c>
      <c r="O157" s="3">
        <v>1201</v>
      </c>
      <c r="P157" s="3">
        <v>23.98</v>
      </c>
      <c r="Q157" s="92">
        <f>IF(J157-F157&gt;0,IF(R157="S",J157-F157,0),0)</f>
        <v>42</v>
      </c>
      <c r="R157" s="67" t="str">
        <f>IF(G157-H157-I157-P157&gt;0,"N","S")</f>
        <v>S</v>
      </c>
      <c r="S157" s="3">
        <f>IF(G157-H157-I157-P157&gt;0,G157-H157-I157-P157,0)</f>
        <v>0</v>
      </c>
      <c r="T157" s="67">
        <f>IF(J157-D157&gt;0,IF(R157="S",J157-D157,0),0)</f>
        <v>51</v>
      </c>
      <c r="U157" s="67">
        <f>IF(R157="S",H157*Q157,0)</f>
        <v>4578</v>
      </c>
      <c r="V157" s="3">
        <f>IF(R157="S",H157*T157,0)</f>
        <v>5559</v>
      </c>
      <c r="W157" s="3">
        <f>IF(R157="S",J157-F157-K157,0)</f>
        <v>12</v>
      </c>
      <c r="X157" s="3">
        <f>IF(R157="S",H157*W157,0)</f>
        <v>1308</v>
      </c>
      <c r="Z157" s="2"/>
      <c r="AB157" s="2"/>
      <c r="AC157" s="2"/>
      <c r="AM157" s="1"/>
      <c r="AN157" s="2"/>
      <c r="AO157" s="1"/>
      <c r="AP157" s="2"/>
      <c r="AT157" s="2"/>
      <c r="AV157" s="2"/>
      <c r="AW157" s="2"/>
      <c r="BC157" s="2"/>
      <c r="BD157" s="2"/>
    </row>
    <row r="158" spans="1:56" ht="12.75">
      <c r="A158" s="3">
        <v>2015</v>
      </c>
      <c r="B158" s="3">
        <v>2382</v>
      </c>
      <c r="C158" s="1" t="s">
        <v>91</v>
      </c>
      <c r="D158" s="2">
        <v>42093</v>
      </c>
      <c r="E158" s="1" t="s">
        <v>568</v>
      </c>
      <c r="F158" s="2">
        <v>42108</v>
      </c>
      <c r="G158" s="67">
        <v>251.32</v>
      </c>
      <c r="H158" s="67">
        <v>206</v>
      </c>
      <c r="I158" s="67">
        <v>0</v>
      </c>
      <c r="J158" s="93">
        <v>42138</v>
      </c>
      <c r="K158" s="3">
        <v>30</v>
      </c>
      <c r="L158" s="2">
        <v>42005</v>
      </c>
      <c r="M158" s="2">
        <v>42369</v>
      </c>
      <c r="N158" s="3">
        <v>0</v>
      </c>
      <c r="O158" s="3">
        <v>1201</v>
      </c>
      <c r="P158" s="3">
        <v>45.32</v>
      </c>
      <c r="Q158" s="92">
        <f>IF(J158-F158&gt;0,IF(R158="S",J158-F158,0),0)</f>
        <v>30</v>
      </c>
      <c r="R158" s="67" t="str">
        <f>IF(G158-H158-I158-P158&gt;0,"N","S")</f>
        <v>S</v>
      </c>
      <c r="S158" s="3">
        <f>IF(G158-H158-I158-P158&gt;0,G158-H158-I158-P158,0)</f>
        <v>0</v>
      </c>
      <c r="T158" s="67">
        <f>IF(J158-D158&gt;0,IF(R158="S",J158-D158,0),0)</f>
        <v>45</v>
      </c>
      <c r="U158" s="67">
        <f>IF(R158="S",H158*Q158,0)</f>
        <v>6180</v>
      </c>
      <c r="V158" s="3">
        <f>IF(R158="S",H158*T158,0)</f>
        <v>9270</v>
      </c>
      <c r="W158" s="3">
        <f>IF(R158="S",J158-F158-K158,0)</f>
        <v>0</v>
      </c>
      <c r="X158" s="3">
        <f>IF(R158="S",H158*W158,0)</f>
        <v>0</v>
      </c>
      <c r="Z158" s="2"/>
      <c r="AB158" s="2"/>
      <c r="AC158" s="2"/>
      <c r="AM158" s="1"/>
      <c r="AN158" s="2"/>
      <c r="AO158" s="1"/>
      <c r="AP158" s="2"/>
      <c r="AT158" s="2"/>
      <c r="AV158" s="2"/>
      <c r="AW158" s="2"/>
      <c r="BC158" s="2"/>
      <c r="BD158" s="2"/>
    </row>
    <row r="159" spans="1:56" ht="12.75">
      <c r="A159" s="3">
        <v>2015</v>
      </c>
      <c r="B159" s="3">
        <v>1372</v>
      </c>
      <c r="C159" s="1" t="s">
        <v>480</v>
      </c>
      <c r="D159" s="2">
        <v>42066</v>
      </c>
      <c r="E159" s="1" t="s">
        <v>134</v>
      </c>
      <c r="F159" s="2">
        <v>42069</v>
      </c>
      <c r="G159" s="67">
        <v>1830</v>
      </c>
      <c r="H159" s="67">
        <v>1500</v>
      </c>
      <c r="I159" s="67">
        <v>0</v>
      </c>
      <c r="J159" s="93">
        <v>42096</v>
      </c>
      <c r="K159" s="3">
        <v>30</v>
      </c>
      <c r="L159" s="2">
        <v>42005</v>
      </c>
      <c r="M159" s="2">
        <v>42369</v>
      </c>
      <c r="N159" s="3">
        <v>0</v>
      </c>
      <c r="O159" s="3">
        <v>1306</v>
      </c>
      <c r="P159" s="3">
        <v>330</v>
      </c>
      <c r="Q159" s="92">
        <f>IF(J159-F159&gt;0,IF(R159="S",J159-F159,0),0)</f>
        <v>27</v>
      </c>
      <c r="R159" s="67" t="str">
        <f>IF(G159-H159-I159-P159&gt;0,"N","S")</f>
        <v>S</v>
      </c>
      <c r="S159" s="3">
        <f>IF(G159-H159-I159-P159&gt;0,G159-H159-I159-P159,0)</f>
        <v>0</v>
      </c>
      <c r="T159" s="67">
        <f>IF(J159-D159&gt;0,IF(R159="S",J159-D159,0),0)</f>
        <v>30</v>
      </c>
      <c r="U159" s="67">
        <f>IF(R159="S",H159*Q159,0)</f>
        <v>40500</v>
      </c>
      <c r="V159" s="3">
        <f>IF(R159="S",H159*T159,0)</f>
        <v>45000</v>
      </c>
      <c r="W159" s="3">
        <f>IF(R159="S",J159-F159-K159,0)</f>
        <v>-3</v>
      </c>
      <c r="X159" s="3">
        <f>IF(R159="S",H159*W159,0)</f>
        <v>-4500</v>
      </c>
      <c r="Z159" s="2"/>
      <c r="AB159" s="2"/>
      <c r="AC159" s="2"/>
      <c r="AM159" s="1"/>
      <c r="AN159" s="2"/>
      <c r="AO159" s="1"/>
      <c r="AP159" s="2"/>
      <c r="AT159" s="2"/>
      <c r="AV159" s="2"/>
      <c r="AW159" s="2"/>
      <c r="BC159" s="2"/>
      <c r="BD159" s="2"/>
    </row>
    <row r="160" spans="1:56" ht="12.75">
      <c r="A160" s="3">
        <v>2015</v>
      </c>
      <c r="B160" s="3">
        <v>1006</v>
      </c>
      <c r="C160" s="1" t="s">
        <v>355</v>
      </c>
      <c r="D160" s="2">
        <v>42048</v>
      </c>
      <c r="E160" s="1" t="s">
        <v>435</v>
      </c>
      <c r="F160" s="2">
        <v>42051</v>
      </c>
      <c r="G160" s="67">
        <v>343.34</v>
      </c>
      <c r="H160" s="67">
        <v>343.34</v>
      </c>
      <c r="I160" s="67">
        <v>0</v>
      </c>
      <c r="J160" s="93">
        <v>42087</v>
      </c>
      <c r="K160" s="3">
        <v>30</v>
      </c>
      <c r="L160" s="2">
        <v>42005</v>
      </c>
      <c r="M160" s="2">
        <v>42369</v>
      </c>
      <c r="N160" s="3">
        <v>0</v>
      </c>
      <c r="O160" s="3">
        <v>1331</v>
      </c>
      <c r="P160" s="3">
        <v>0</v>
      </c>
      <c r="Q160" s="92">
        <f>IF(J160-F160&gt;0,IF(R160="S",J160-F160,0),0)</f>
        <v>36</v>
      </c>
      <c r="R160" s="67" t="str">
        <f>IF(G160-H160-I160-P160&gt;0,"N","S")</f>
        <v>S</v>
      </c>
      <c r="S160" s="3">
        <f>IF(G160-H160-I160-P160&gt;0,G160-H160-I160-P160,0)</f>
        <v>0</v>
      </c>
      <c r="T160" s="67">
        <f>IF(J160-D160&gt;0,IF(R160="S",J160-D160,0),0)</f>
        <v>39</v>
      </c>
      <c r="U160" s="67">
        <f>IF(R160="S",H160*Q160,0)</f>
        <v>12360.24</v>
      </c>
      <c r="V160" s="3">
        <f>IF(R160="S",H160*T160,0)</f>
        <v>13390.26</v>
      </c>
      <c r="W160" s="3">
        <f>IF(R160="S",J160-F160-K160,0)</f>
        <v>6</v>
      </c>
      <c r="X160" s="3">
        <f>IF(R160="S",H160*W160,0)</f>
        <v>2060.04</v>
      </c>
      <c r="Z160" s="2"/>
      <c r="AB160" s="2"/>
      <c r="AC160" s="2"/>
      <c r="AM160" s="1"/>
      <c r="AN160" s="2"/>
      <c r="AO160" s="1"/>
      <c r="AP160" s="2"/>
      <c r="AT160" s="2"/>
      <c r="AV160" s="2"/>
      <c r="AW160" s="2"/>
      <c r="BC160" s="2"/>
      <c r="BD160" s="2"/>
    </row>
    <row r="161" spans="1:56" ht="12.75">
      <c r="A161" s="3">
        <v>2015</v>
      </c>
      <c r="B161" s="3">
        <v>992</v>
      </c>
      <c r="C161" s="1" t="s">
        <v>169</v>
      </c>
      <c r="D161" s="2">
        <v>42035</v>
      </c>
      <c r="E161" s="1" t="s">
        <v>107</v>
      </c>
      <c r="F161" s="2">
        <v>42046</v>
      </c>
      <c r="G161" s="67">
        <v>611.48</v>
      </c>
      <c r="H161" s="67">
        <v>501.21</v>
      </c>
      <c r="I161" s="67">
        <v>0</v>
      </c>
      <c r="J161" s="93">
        <v>42086</v>
      </c>
      <c r="K161" s="3">
        <v>30</v>
      </c>
      <c r="L161" s="2">
        <v>42005</v>
      </c>
      <c r="M161" s="2">
        <v>42369</v>
      </c>
      <c r="N161" s="3">
        <v>0</v>
      </c>
      <c r="O161" s="3">
        <v>1202</v>
      </c>
      <c r="P161" s="3">
        <v>110.27</v>
      </c>
      <c r="Q161" s="92">
        <f>IF(J161-F161&gt;0,IF(R161="S",J161-F161,0),0)</f>
        <v>0</v>
      </c>
      <c r="R161" s="67" t="str">
        <f>IF(G161-H161-I161-P161&gt;0,"N","S")</f>
        <v>N</v>
      </c>
      <c r="S161" s="3">
        <f>IF(G161-H161-I161-P161&gt;0,G161-H161-I161-P161,0)</f>
        <v>4.2632564145606E-14</v>
      </c>
      <c r="T161" s="67">
        <f>IF(J161-D161&gt;0,IF(R161="S",J161-D161,0),0)</f>
        <v>0</v>
      </c>
      <c r="U161" s="67">
        <f>IF(R161="S",H161*Q161,0)</f>
        <v>0</v>
      </c>
      <c r="V161" s="3">
        <f>IF(R161="S",H161*T161,0)</f>
        <v>0</v>
      </c>
      <c r="W161" s="3">
        <f>IF(R161="S",J161-F161-K161,0)</f>
        <v>0</v>
      </c>
      <c r="X161" s="3">
        <f>IF(R161="S",H161*W161,0)</f>
        <v>0</v>
      </c>
      <c r="Z161" s="2"/>
      <c r="AB161" s="2"/>
      <c r="AC161" s="2"/>
      <c r="AM161" s="1"/>
      <c r="AN161" s="2"/>
      <c r="AO161" s="1"/>
      <c r="AP161" s="2"/>
      <c r="AT161" s="2"/>
      <c r="AV161" s="2"/>
      <c r="AW161" s="2"/>
      <c r="BC161" s="2"/>
      <c r="BD161" s="2"/>
    </row>
    <row r="162" spans="1:56" ht="12.75">
      <c r="A162" s="3">
        <v>2015</v>
      </c>
      <c r="B162" s="3">
        <v>993</v>
      </c>
      <c r="C162" s="1" t="s">
        <v>169</v>
      </c>
      <c r="D162" s="2">
        <v>42035</v>
      </c>
      <c r="E162" s="1" t="s">
        <v>430</v>
      </c>
      <c r="F162" s="2">
        <v>42046</v>
      </c>
      <c r="G162" s="67">
        <v>1215.89</v>
      </c>
      <c r="H162" s="67">
        <v>996.63</v>
      </c>
      <c r="I162" s="67">
        <v>0</v>
      </c>
      <c r="J162" s="93">
        <v>42086</v>
      </c>
      <c r="K162" s="3">
        <v>30</v>
      </c>
      <c r="L162" s="2">
        <v>42005</v>
      </c>
      <c r="M162" s="2">
        <v>42369</v>
      </c>
      <c r="N162" s="3">
        <v>0</v>
      </c>
      <c r="O162" s="3">
        <v>1202</v>
      </c>
      <c r="P162" s="3">
        <v>219.26</v>
      </c>
      <c r="Q162" s="92">
        <f>IF(J162-F162&gt;0,IF(R162="S",J162-F162,0),0)</f>
        <v>0</v>
      </c>
      <c r="R162" s="67" t="str">
        <f>IF(G162-H162-I162-P162&gt;0,"N","S")</f>
        <v>N</v>
      </c>
      <c r="S162" s="3">
        <f>IF(G162-H162-I162-P162&gt;0,G162-H162-I162-P162,0)</f>
        <v>1.13686837721616E-13</v>
      </c>
      <c r="T162" s="67">
        <f>IF(J162-D162&gt;0,IF(R162="S",J162-D162,0),0)</f>
        <v>0</v>
      </c>
      <c r="U162" s="67">
        <f>IF(R162="S",H162*Q162,0)</f>
        <v>0</v>
      </c>
      <c r="V162" s="3">
        <f>IF(R162="S",H162*T162,0)</f>
        <v>0</v>
      </c>
      <c r="W162" s="3">
        <f>IF(R162="S",J162-F162-K162,0)</f>
        <v>0</v>
      </c>
      <c r="X162" s="3">
        <f>IF(R162="S",H162*W162,0)</f>
        <v>0</v>
      </c>
      <c r="Z162" s="2"/>
      <c r="AB162" s="2"/>
      <c r="AC162" s="2"/>
      <c r="AM162" s="1"/>
      <c r="AN162" s="2"/>
      <c r="AO162" s="1"/>
      <c r="AP162" s="2"/>
      <c r="AT162" s="2"/>
      <c r="AV162" s="2"/>
      <c r="AW162" s="2"/>
      <c r="BC162" s="2"/>
      <c r="BD162" s="2"/>
    </row>
    <row r="163" spans="1:56" ht="12.75">
      <c r="A163" s="3">
        <v>2015</v>
      </c>
      <c r="B163" s="3">
        <v>994</v>
      </c>
      <c r="C163" s="1" t="s">
        <v>169</v>
      </c>
      <c r="D163" s="2">
        <v>42035</v>
      </c>
      <c r="E163" s="1" t="s">
        <v>139</v>
      </c>
      <c r="F163" s="2">
        <v>42046</v>
      </c>
      <c r="G163" s="67">
        <v>848.34</v>
      </c>
      <c r="H163" s="67">
        <v>695.36</v>
      </c>
      <c r="I163" s="67">
        <v>0</v>
      </c>
      <c r="J163" s="93">
        <v>42086</v>
      </c>
      <c r="K163" s="3">
        <v>30</v>
      </c>
      <c r="L163" s="2">
        <v>42005</v>
      </c>
      <c r="M163" s="2">
        <v>42369</v>
      </c>
      <c r="N163" s="3">
        <v>0</v>
      </c>
      <c r="O163" s="3">
        <v>1202</v>
      </c>
      <c r="P163" s="3">
        <v>152.98</v>
      </c>
      <c r="Q163" s="92">
        <f>IF(J163-F163&gt;0,IF(R163="S",J163-F163,0),0)</f>
        <v>0</v>
      </c>
      <c r="R163" s="67" t="str">
        <f>IF(G163-H163-I163-P163&gt;0,"N","S")</f>
        <v>N</v>
      </c>
      <c r="S163" s="3">
        <f>IF(G163-H163-I163-P163&gt;0,G163-H163-I163-P163,0)</f>
        <v>2.8421709430404E-14</v>
      </c>
      <c r="T163" s="67">
        <f>IF(J163-D163&gt;0,IF(R163="S",J163-D163,0),0)</f>
        <v>0</v>
      </c>
      <c r="U163" s="67">
        <f>IF(R163="S",H163*Q163,0)</f>
        <v>0</v>
      </c>
      <c r="V163" s="3">
        <f>IF(R163="S",H163*T163,0)</f>
        <v>0</v>
      </c>
      <c r="W163" s="3">
        <f>IF(R163="S",J163-F163-K163,0)</f>
        <v>0</v>
      </c>
      <c r="X163" s="3">
        <f>IF(R163="S",H163*W163,0)</f>
        <v>0</v>
      </c>
      <c r="Z163" s="2"/>
      <c r="AB163" s="2"/>
      <c r="AC163" s="2"/>
      <c r="AM163" s="1"/>
      <c r="AN163" s="2"/>
      <c r="AO163" s="1"/>
      <c r="AP163" s="2"/>
      <c r="AT163" s="2"/>
      <c r="AV163" s="2"/>
      <c r="AW163" s="2"/>
      <c r="BC163" s="2"/>
      <c r="BD163" s="2"/>
    </row>
    <row r="164" spans="1:56" ht="12.75">
      <c r="A164" s="3">
        <v>2015</v>
      </c>
      <c r="B164" s="3">
        <v>1110</v>
      </c>
      <c r="C164" s="1" t="s">
        <v>129</v>
      </c>
      <c r="D164" s="2">
        <v>42035</v>
      </c>
      <c r="E164" s="1" t="s">
        <v>443</v>
      </c>
      <c r="F164" s="2">
        <v>42052</v>
      </c>
      <c r="G164" s="67">
        <v>206.51</v>
      </c>
      <c r="H164" s="67">
        <v>169.63</v>
      </c>
      <c r="I164" s="67">
        <v>0</v>
      </c>
      <c r="J164" s="93">
        <v>42086</v>
      </c>
      <c r="K164" s="3">
        <v>30</v>
      </c>
      <c r="L164" s="2">
        <v>42005</v>
      </c>
      <c r="M164" s="2">
        <v>42369</v>
      </c>
      <c r="N164" s="3">
        <v>0</v>
      </c>
      <c r="O164" s="3">
        <v>1202</v>
      </c>
      <c r="P164" s="3">
        <v>36.88</v>
      </c>
      <c r="Q164" s="92">
        <f>IF(J164-F164&gt;0,IF(R164="S",J164-F164,0),0)</f>
        <v>34</v>
      </c>
      <c r="R164" s="67" t="str">
        <f>IF(G164-H164-I164-P164&gt;0,"N","S")</f>
        <v>S</v>
      </c>
      <c r="S164" s="3">
        <f>IF(G164-H164-I164-P164&gt;0,G164-H164-I164-P164,0)</f>
        <v>0</v>
      </c>
      <c r="T164" s="67">
        <f>IF(J164-D164&gt;0,IF(R164="S",J164-D164,0),0)</f>
        <v>51</v>
      </c>
      <c r="U164" s="67">
        <f>IF(R164="S",H164*Q164,0)</f>
        <v>5767.42</v>
      </c>
      <c r="V164" s="3">
        <f>IF(R164="S",H164*T164,0)</f>
        <v>8651.13</v>
      </c>
      <c r="W164" s="3">
        <f>IF(R164="S",J164-F164-K164,0)</f>
        <v>4</v>
      </c>
      <c r="X164" s="3">
        <f>IF(R164="S",H164*W164,0)</f>
        <v>678.52</v>
      </c>
      <c r="Z164" s="2"/>
      <c r="AB164" s="2"/>
      <c r="AC164" s="2"/>
      <c r="AM164" s="1"/>
      <c r="AN164" s="2"/>
      <c r="AO164" s="1"/>
      <c r="AP164" s="2"/>
      <c r="AT164" s="2"/>
      <c r="AV164" s="2"/>
      <c r="AW164" s="2"/>
      <c r="BC164" s="2"/>
      <c r="BD164" s="2"/>
    </row>
    <row r="165" spans="1:56" ht="12.75">
      <c r="A165" s="3">
        <v>2015</v>
      </c>
      <c r="B165" s="3">
        <v>1111</v>
      </c>
      <c r="C165" s="1" t="s">
        <v>129</v>
      </c>
      <c r="D165" s="2">
        <v>42035</v>
      </c>
      <c r="E165" s="1" t="s">
        <v>444</v>
      </c>
      <c r="F165" s="2">
        <v>42052</v>
      </c>
      <c r="G165" s="67">
        <v>841.92</v>
      </c>
      <c r="H165" s="67">
        <v>690.45</v>
      </c>
      <c r="I165" s="67">
        <v>0</v>
      </c>
      <c r="J165" s="93">
        <v>42086</v>
      </c>
      <c r="K165" s="3">
        <v>30</v>
      </c>
      <c r="L165" s="2">
        <v>42005</v>
      </c>
      <c r="M165" s="2">
        <v>42369</v>
      </c>
      <c r="N165" s="3">
        <v>0</v>
      </c>
      <c r="O165" s="3">
        <v>1202</v>
      </c>
      <c r="P165" s="3">
        <v>151.46</v>
      </c>
      <c r="Q165" s="92">
        <f>IF(J165-F165&gt;0,IF(R165="S",J165-F165,0),0)</f>
        <v>0</v>
      </c>
      <c r="R165" s="67" t="str">
        <f>IF(G165-H165-I165-P165&gt;0,"N","S")</f>
        <v>N</v>
      </c>
      <c r="S165" s="3">
        <f>IF(G165-H165-I165-P165&gt;0,G165-H165-I165-P165,0)</f>
        <v>0.00999999999990564</v>
      </c>
      <c r="T165" s="67">
        <f>IF(J165-D165&gt;0,IF(R165="S",J165-D165,0),0)</f>
        <v>0</v>
      </c>
      <c r="U165" s="67">
        <f>IF(R165="S",H165*Q165,0)</f>
        <v>0</v>
      </c>
      <c r="V165" s="3">
        <f>IF(R165="S",H165*T165,0)</f>
        <v>0</v>
      </c>
      <c r="W165" s="3">
        <f>IF(R165="S",J165-F165-K165,0)</f>
        <v>0</v>
      </c>
      <c r="X165" s="3">
        <f>IF(R165="S",H165*W165,0)</f>
        <v>0</v>
      </c>
      <c r="Z165" s="2"/>
      <c r="AB165" s="2"/>
      <c r="AC165" s="2"/>
      <c r="AM165" s="1"/>
      <c r="AN165" s="2"/>
      <c r="AO165" s="1"/>
      <c r="AP165" s="2"/>
      <c r="AT165" s="2"/>
      <c r="AV165" s="2"/>
      <c r="AW165" s="2"/>
      <c r="BC165" s="2"/>
      <c r="BD165" s="2"/>
    </row>
    <row r="166" spans="1:56" ht="12.75">
      <c r="A166" s="3">
        <v>2015</v>
      </c>
      <c r="B166" s="3">
        <v>1184</v>
      </c>
      <c r="C166" s="1" t="s">
        <v>295</v>
      </c>
      <c r="D166" s="2">
        <v>42035</v>
      </c>
      <c r="E166" s="1" t="s">
        <v>93</v>
      </c>
      <c r="F166" s="2">
        <v>42053</v>
      </c>
      <c r="G166" s="67">
        <v>3283.83</v>
      </c>
      <c r="H166" s="67">
        <v>2691.66</v>
      </c>
      <c r="I166" s="67">
        <v>0</v>
      </c>
      <c r="J166" s="93">
        <v>42086</v>
      </c>
      <c r="K166" s="3">
        <v>30</v>
      </c>
      <c r="L166" s="2">
        <v>42005</v>
      </c>
      <c r="M166" s="2">
        <v>42369</v>
      </c>
      <c r="N166" s="3">
        <v>0</v>
      </c>
      <c r="O166" s="3">
        <v>1306</v>
      </c>
      <c r="P166" s="3">
        <v>592.17</v>
      </c>
      <c r="Q166" s="92">
        <f>IF(J166-F166&gt;0,IF(R166="S",J166-F166,0),0)</f>
        <v>0</v>
      </c>
      <c r="R166" s="67" t="str">
        <f>IF(G166-H166-I166-P166&gt;0,"N","S")</f>
        <v>N</v>
      </c>
      <c r="S166" s="3">
        <f>IF(G166-H166-I166-P166&gt;0,G166-H166-I166-P166,0)</f>
        <v>1.13686837721616E-13</v>
      </c>
      <c r="T166" s="67">
        <f>IF(J166-D166&gt;0,IF(R166="S",J166-D166,0),0)</f>
        <v>0</v>
      </c>
      <c r="U166" s="67">
        <f>IF(R166="S",H166*Q166,0)</f>
        <v>0</v>
      </c>
      <c r="V166" s="3">
        <f>IF(R166="S",H166*T166,0)</f>
        <v>0</v>
      </c>
      <c r="W166" s="3">
        <f>IF(R166="S",J166-F166-K166,0)</f>
        <v>0</v>
      </c>
      <c r="X166" s="3">
        <f>IF(R166="S",H166*W166,0)</f>
        <v>0</v>
      </c>
      <c r="Z166" s="2"/>
      <c r="AB166" s="2"/>
      <c r="AC166" s="2"/>
      <c r="AM166" s="1"/>
      <c r="AN166" s="2"/>
      <c r="AO166" s="1"/>
      <c r="AP166" s="2"/>
      <c r="AT166" s="2"/>
      <c r="AV166" s="2"/>
      <c r="AW166" s="2"/>
      <c r="BC166" s="2"/>
      <c r="BD166" s="2"/>
    </row>
    <row r="167" spans="1:56" ht="12.75">
      <c r="A167" s="3">
        <v>2015</v>
      </c>
      <c r="B167" s="3">
        <v>1191</v>
      </c>
      <c r="C167" s="1" t="s">
        <v>448</v>
      </c>
      <c r="D167" s="2">
        <v>42051</v>
      </c>
      <c r="E167" s="1" t="s">
        <v>108</v>
      </c>
      <c r="F167" s="2">
        <v>42055</v>
      </c>
      <c r="G167" s="67">
        <v>88754.08</v>
      </c>
      <c r="H167" s="67">
        <v>80685.53</v>
      </c>
      <c r="I167" s="67">
        <v>0</v>
      </c>
      <c r="J167" s="93">
        <v>42086</v>
      </c>
      <c r="K167" s="3">
        <v>30</v>
      </c>
      <c r="L167" s="2">
        <v>42005</v>
      </c>
      <c r="M167" s="2">
        <v>42369</v>
      </c>
      <c r="N167" s="3">
        <v>0</v>
      </c>
      <c r="O167" s="3">
        <v>1303</v>
      </c>
      <c r="P167" s="3">
        <v>8068.55</v>
      </c>
      <c r="Q167" s="92">
        <f>IF(J167-F167&gt;0,IF(R167="S",J167-F167,0),0)</f>
        <v>0</v>
      </c>
      <c r="R167" s="67" t="str">
        <f>IF(G167-H167-I167-P167&gt;0,"N","S")</f>
        <v>N</v>
      </c>
      <c r="S167" s="3">
        <f>IF(G167-H167-I167-P167&gt;0,G167-H167-I167-P167,0)</f>
        <v>2.72848410531878E-12</v>
      </c>
      <c r="T167" s="67">
        <f>IF(J167-D167&gt;0,IF(R167="S",J167-D167,0),0)</f>
        <v>0</v>
      </c>
      <c r="U167" s="67">
        <f>IF(R167="S",H167*Q167,0)</f>
        <v>0</v>
      </c>
      <c r="V167" s="3">
        <f>IF(R167="S",H167*T167,0)</f>
        <v>0</v>
      </c>
      <c r="W167" s="3">
        <f>IF(R167="S",J167-F167-K167,0)</f>
        <v>0</v>
      </c>
      <c r="X167" s="3">
        <f>IF(R167="S",H167*W167,0)</f>
        <v>0</v>
      </c>
      <c r="Z167" s="2"/>
      <c r="AB167" s="2"/>
      <c r="AC167" s="2"/>
      <c r="AM167" s="1"/>
      <c r="AN167" s="2"/>
      <c r="AO167" s="1"/>
      <c r="AP167" s="2"/>
      <c r="AT167" s="2"/>
      <c r="AV167" s="2"/>
      <c r="AW167" s="2"/>
      <c r="BC167" s="2"/>
      <c r="BD167" s="2"/>
    </row>
    <row r="168" spans="1:56" ht="12.75">
      <c r="A168" s="3">
        <v>2015</v>
      </c>
      <c r="B168" s="3">
        <v>1278</v>
      </c>
      <c r="C168" s="1" t="s">
        <v>295</v>
      </c>
      <c r="D168" s="2">
        <v>42053</v>
      </c>
      <c r="E168" s="1" t="s">
        <v>99</v>
      </c>
      <c r="F168" s="2">
        <v>42060</v>
      </c>
      <c r="G168" s="67">
        <v>3283.83</v>
      </c>
      <c r="H168" s="67">
        <v>2691.66</v>
      </c>
      <c r="I168" s="67">
        <v>0</v>
      </c>
      <c r="J168" s="93">
        <v>42086</v>
      </c>
      <c r="K168" s="3">
        <v>30</v>
      </c>
      <c r="L168" s="2">
        <v>42005</v>
      </c>
      <c r="M168" s="2">
        <v>42369</v>
      </c>
      <c r="N168" s="3">
        <v>0</v>
      </c>
      <c r="O168" s="3">
        <v>1306</v>
      </c>
      <c r="P168" s="3">
        <v>592.17</v>
      </c>
      <c r="Q168" s="92">
        <f>IF(J168-F168&gt;0,IF(R168="S",J168-F168,0),0)</f>
        <v>0</v>
      </c>
      <c r="R168" s="67" t="str">
        <f>IF(G168-H168-I168-P168&gt;0,"N","S")</f>
        <v>N</v>
      </c>
      <c r="S168" s="3">
        <f>IF(G168-H168-I168-P168&gt;0,G168-H168-I168-P168,0)</f>
        <v>1.13686837721616E-13</v>
      </c>
      <c r="T168" s="67">
        <f>IF(J168-D168&gt;0,IF(R168="S",J168-D168,0),0)</f>
        <v>0</v>
      </c>
      <c r="U168" s="67">
        <f>IF(R168="S",H168*Q168,0)</f>
        <v>0</v>
      </c>
      <c r="V168" s="3">
        <f>IF(R168="S",H168*T168,0)</f>
        <v>0</v>
      </c>
      <c r="W168" s="3">
        <f>IF(R168="S",J168-F168-K168,0)</f>
        <v>0</v>
      </c>
      <c r="X168" s="3">
        <f>IF(R168="S",H168*W168,0)</f>
        <v>0</v>
      </c>
      <c r="Z168" s="2"/>
      <c r="AB168" s="2"/>
      <c r="AC168" s="2"/>
      <c r="AM168" s="1"/>
      <c r="AN168" s="2"/>
      <c r="AO168" s="1"/>
      <c r="AP168" s="2"/>
      <c r="AT168" s="2"/>
      <c r="AV168" s="2"/>
      <c r="AW168" s="2"/>
      <c r="BC168" s="2"/>
      <c r="BD168" s="2"/>
    </row>
    <row r="169" spans="1:56" ht="12.75">
      <c r="A169" s="3">
        <v>2015</v>
      </c>
      <c r="B169" s="3">
        <v>1344</v>
      </c>
      <c r="C169" s="1" t="s">
        <v>180</v>
      </c>
      <c r="D169" s="2">
        <v>42048</v>
      </c>
      <c r="E169" s="1" t="s">
        <v>476</v>
      </c>
      <c r="F169" s="2">
        <v>42068</v>
      </c>
      <c r="G169" s="67">
        <v>951.92</v>
      </c>
      <c r="H169" s="67">
        <v>892.37</v>
      </c>
      <c r="I169" s="67">
        <v>0</v>
      </c>
      <c r="J169" s="93">
        <v>42086</v>
      </c>
      <c r="K169" s="3">
        <v>30</v>
      </c>
      <c r="L169" s="2">
        <v>42005</v>
      </c>
      <c r="M169" s="2">
        <v>42369</v>
      </c>
      <c r="N169" s="3">
        <v>0</v>
      </c>
      <c r="O169" s="3">
        <v>1315</v>
      </c>
      <c r="P169" s="3">
        <v>59.55</v>
      </c>
      <c r="Q169" s="92">
        <f>IF(J169-F169&gt;0,IF(R169="S",J169-F169,0),0)</f>
        <v>18</v>
      </c>
      <c r="R169" s="67" t="str">
        <f>IF(G169-H169-I169-P169&gt;0,"N","S")</f>
        <v>S</v>
      </c>
      <c r="S169" s="3">
        <f>IF(G169-H169-I169-P169&gt;0,G169-H169-I169-P169,0)</f>
        <v>0</v>
      </c>
      <c r="T169" s="67">
        <f>IF(J169-D169&gt;0,IF(R169="S",J169-D169,0),0)</f>
        <v>38</v>
      </c>
      <c r="U169" s="67">
        <f>IF(R169="S",H169*Q169,0)</f>
        <v>16062.66</v>
      </c>
      <c r="V169" s="3">
        <f>IF(R169="S",H169*T169,0)</f>
        <v>33910.06</v>
      </c>
      <c r="W169" s="3">
        <f>IF(R169="S",J169-F169-K169,0)</f>
        <v>-12</v>
      </c>
      <c r="X169" s="3">
        <f>IF(R169="S",H169*W169,0)</f>
        <v>-10708.44</v>
      </c>
      <c r="Z169" s="2"/>
      <c r="AB169" s="2"/>
      <c r="AC169" s="2"/>
      <c r="AM169" s="1"/>
      <c r="AN169" s="2"/>
      <c r="AO169" s="1"/>
      <c r="AP169" s="2"/>
      <c r="AT169" s="2"/>
      <c r="AV169" s="2"/>
      <c r="AW169" s="2"/>
      <c r="BC169" s="2"/>
      <c r="BD169" s="2"/>
    </row>
    <row r="170" spans="1:56" ht="12.75">
      <c r="A170" s="3">
        <v>2015</v>
      </c>
      <c r="B170" s="3">
        <v>1484</v>
      </c>
      <c r="C170" s="1" t="s">
        <v>448</v>
      </c>
      <c r="D170" s="2">
        <v>42067</v>
      </c>
      <c r="E170" s="1" t="s">
        <v>492</v>
      </c>
      <c r="F170" s="2">
        <v>42074</v>
      </c>
      <c r="G170" s="67">
        <v>88754.08</v>
      </c>
      <c r="H170" s="67">
        <v>80685.53</v>
      </c>
      <c r="I170" s="67">
        <v>0</v>
      </c>
      <c r="J170" s="93">
        <v>42086</v>
      </c>
      <c r="K170" s="3">
        <v>30</v>
      </c>
      <c r="L170" s="2">
        <v>42005</v>
      </c>
      <c r="M170" s="2">
        <v>42369</v>
      </c>
      <c r="N170" s="3">
        <v>0</v>
      </c>
      <c r="O170" s="3">
        <v>1303</v>
      </c>
      <c r="P170" s="3">
        <v>8068.55</v>
      </c>
      <c r="Q170" s="92">
        <f>IF(J170-F170&gt;0,IF(R170="S",J170-F170,0),0)</f>
        <v>0</v>
      </c>
      <c r="R170" s="67" t="str">
        <f>IF(G170-H170-I170-P170&gt;0,"N","S")</f>
        <v>N</v>
      </c>
      <c r="S170" s="3">
        <f>IF(G170-H170-I170-P170&gt;0,G170-H170-I170-P170,0)</f>
        <v>2.72848410531878E-12</v>
      </c>
      <c r="T170" s="67">
        <f>IF(J170-D170&gt;0,IF(R170="S",J170-D170,0),0)</f>
        <v>0</v>
      </c>
      <c r="U170" s="67">
        <f>IF(R170="S",H170*Q170,0)</f>
        <v>0</v>
      </c>
      <c r="V170" s="3">
        <f>IF(R170="S",H170*T170,0)</f>
        <v>0</v>
      </c>
      <c r="W170" s="3">
        <f>IF(R170="S",J170-F170-K170,0)</f>
        <v>0</v>
      </c>
      <c r="X170" s="3">
        <f>IF(R170="S",H170*W170,0)</f>
        <v>0</v>
      </c>
      <c r="Z170" s="2"/>
      <c r="AB170" s="2"/>
      <c r="AC170" s="2"/>
      <c r="AM170" s="1"/>
      <c r="AN170" s="2"/>
      <c r="AO170" s="1"/>
      <c r="AP170" s="2"/>
      <c r="AT170" s="2"/>
      <c r="AV170" s="2"/>
      <c r="AW170" s="2"/>
      <c r="BC170" s="2"/>
      <c r="BD170" s="2"/>
    </row>
    <row r="171" spans="1:56" ht="12.75">
      <c r="A171" s="3">
        <v>2015</v>
      </c>
      <c r="B171" s="3">
        <v>1631</v>
      </c>
      <c r="C171" s="1" t="s">
        <v>511</v>
      </c>
      <c r="D171" s="2">
        <v>42065</v>
      </c>
      <c r="E171" s="1" t="s">
        <v>512</v>
      </c>
      <c r="F171" s="2">
        <v>42080</v>
      </c>
      <c r="G171" s="67">
        <v>7911.5</v>
      </c>
      <c r="H171" s="67">
        <v>6484.83</v>
      </c>
      <c r="I171" s="67">
        <v>0</v>
      </c>
      <c r="J171" s="93">
        <v>42086</v>
      </c>
      <c r="K171" s="3">
        <v>30</v>
      </c>
      <c r="L171" s="2">
        <v>42005</v>
      </c>
      <c r="M171" s="2">
        <v>42369</v>
      </c>
      <c r="N171" s="3">
        <v>0</v>
      </c>
      <c r="O171" s="3">
        <v>1306</v>
      </c>
      <c r="P171" s="3">
        <v>0</v>
      </c>
      <c r="Q171" s="92">
        <f>IF(J171-F171&gt;0,IF(R171="S",J171-F171,0),0)</f>
        <v>0</v>
      </c>
      <c r="R171" s="67" t="str">
        <f>IF(G171-H171-I171-P171&gt;0,"N","S")</f>
        <v>N</v>
      </c>
      <c r="S171" s="3">
        <f>IF(G171-H171-I171-P171&gt;0,G171-H171-I171-P171,0)</f>
        <v>1426.67</v>
      </c>
      <c r="T171" s="67">
        <f>IF(J171-D171&gt;0,IF(R171="S",J171-D171,0),0)</f>
        <v>0</v>
      </c>
      <c r="U171" s="67">
        <f>IF(R171="S",H171*Q171,0)</f>
        <v>0</v>
      </c>
      <c r="V171" s="3">
        <f>IF(R171="S",H171*T171,0)</f>
        <v>0</v>
      </c>
      <c r="W171" s="3">
        <f>IF(R171="S",J171-F171-K171,0)</f>
        <v>0</v>
      </c>
      <c r="X171" s="3">
        <f>IF(R171="S",H171*W171,0)</f>
        <v>0</v>
      </c>
      <c r="Z171" s="2"/>
      <c r="AB171" s="2"/>
      <c r="AC171" s="2"/>
      <c r="AM171" s="1"/>
      <c r="AN171" s="2"/>
      <c r="AO171" s="1"/>
      <c r="AP171" s="2"/>
      <c r="AT171" s="2"/>
      <c r="AV171" s="2"/>
      <c r="AW171" s="2"/>
      <c r="BC171" s="2"/>
      <c r="BD171" s="2"/>
    </row>
    <row r="172" spans="1:56" ht="12.75">
      <c r="A172" s="3">
        <v>2014</v>
      </c>
      <c r="B172" s="3">
        <v>136</v>
      </c>
      <c r="C172" s="1" t="s">
        <v>209</v>
      </c>
      <c r="D172" s="2">
        <v>41940</v>
      </c>
      <c r="E172" s="1" t="s">
        <v>132</v>
      </c>
      <c r="F172" s="2">
        <v>41942</v>
      </c>
      <c r="G172" s="67">
        <v>1508.74</v>
      </c>
      <c r="H172" s="67">
        <v>1508.74</v>
      </c>
      <c r="I172" s="67">
        <v>0</v>
      </c>
      <c r="J172" s="93">
        <v>42083</v>
      </c>
      <c r="K172" s="3">
        <v>30</v>
      </c>
      <c r="L172" s="2">
        <v>42005</v>
      </c>
      <c r="M172" s="2">
        <v>42369</v>
      </c>
      <c r="N172" s="3">
        <v>0</v>
      </c>
      <c r="O172" s="3">
        <v>1208</v>
      </c>
      <c r="P172" s="3">
        <v>0</v>
      </c>
      <c r="Q172" s="92">
        <f>IF(J172-F172&gt;0,IF(R172="S",J172-F172,0),0)</f>
        <v>141</v>
      </c>
      <c r="R172" s="67" t="str">
        <f>IF(G172-H172-I172-P172&gt;0,"N","S")</f>
        <v>S</v>
      </c>
      <c r="S172" s="3">
        <f>IF(G172-H172-I172-P172&gt;0,G172-H172-I172-P172,0)</f>
        <v>0</v>
      </c>
      <c r="T172" s="67">
        <f>IF(J172-D172&gt;0,IF(R172="S",J172-D172,0),0)</f>
        <v>143</v>
      </c>
      <c r="U172" s="67">
        <f>IF(R172="S",H172*Q172,0)</f>
        <v>212732.34</v>
      </c>
      <c r="V172" s="3">
        <f>IF(R172="S",H172*T172,0)</f>
        <v>215749.82</v>
      </c>
      <c r="W172" s="3">
        <f>IF(R172="S",J172-F172-K172,0)</f>
        <v>111</v>
      </c>
      <c r="X172" s="3">
        <f>IF(R172="S",H172*W172,0)</f>
        <v>167470.14</v>
      </c>
      <c r="Z172" s="2"/>
      <c r="AB172" s="2"/>
      <c r="AC172" s="2"/>
      <c r="AM172" s="1"/>
      <c r="AN172" s="2"/>
      <c r="AO172" s="1"/>
      <c r="AP172" s="2"/>
      <c r="AT172" s="2"/>
      <c r="AV172" s="2"/>
      <c r="AW172" s="2"/>
      <c r="BC172" s="2"/>
      <c r="BD172" s="2"/>
    </row>
    <row r="173" spans="1:56" ht="12.75">
      <c r="A173" s="3">
        <v>2015</v>
      </c>
      <c r="B173" s="3">
        <v>576</v>
      </c>
      <c r="C173" s="1" t="s">
        <v>211</v>
      </c>
      <c r="D173" s="2">
        <v>42018</v>
      </c>
      <c r="E173" s="1" t="s">
        <v>383</v>
      </c>
      <c r="F173" s="2">
        <v>42019</v>
      </c>
      <c r="G173" s="67">
        <v>27.04</v>
      </c>
      <c r="H173" s="67">
        <v>22.16</v>
      </c>
      <c r="I173" s="67">
        <v>0</v>
      </c>
      <c r="J173" s="93">
        <v>42083</v>
      </c>
      <c r="K173" s="3">
        <v>30</v>
      </c>
      <c r="L173" s="2">
        <v>42005</v>
      </c>
      <c r="M173" s="2">
        <v>42369</v>
      </c>
      <c r="N173" s="3">
        <v>0</v>
      </c>
      <c r="O173" s="3">
        <v>2115</v>
      </c>
      <c r="P173" s="3">
        <v>4.88</v>
      </c>
      <c r="Q173" s="92">
        <f>IF(J173-F173&gt;0,IF(R173="S",J173-F173,0),0)</f>
        <v>64</v>
      </c>
      <c r="R173" s="67" t="str">
        <f>IF(G173-H173-I173-P173&gt;0,"N","S")</f>
        <v>S</v>
      </c>
      <c r="S173" s="3">
        <f>IF(G173-H173-I173-P173&gt;0,G173-H173-I173-P173,0)</f>
        <v>0</v>
      </c>
      <c r="T173" s="67">
        <f>IF(J173-D173&gt;0,IF(R173="S",J173-D173,0),0)</f>
        <v>65</v>
      </c>
      <c r="U173" s="67">
        <f>IF(R173="S",H173*Q173,0)</f>
        <v>1418.24</v>
      </c>
      <c r="V173" s="3">
        <f>IF(R173="S",H173*T173,0)</f>
        <v>1440.4</v>
      </c>
      <c r="W173" s="3">
        <f>IF(R173="S",J173-F173-K173,0)</f>
        <v>34</v>
      </c>
      <c r="X173" s="3">
        <f>IF(R173="S",H173*W173,0)</f>
        <v>753.44</v>
      </c>
      <c r="Z173" s="2"/>
      <c r="AB173" s="2"/>
      <c r="AC173" s="2"/>
      <c r="AM173" s="1"/>
      <c r="AN173" s="2"/>
      <c r="AO173" s="1"/>
      <c r="AP173" s="2"/>
      <c r="AT173" s="2"/>
      <c r="AV173" s="2"/>
      <c r="AW173" s="2"/>
      <c r="BC173" s="2"/>
      <c r="BD173" s="2"/>
    </row>
    <row r="174" spans="1:56" ht="12.75">
      <c r="A174" s="3">
        <v>2015</v>
      </c>
      <c r="B174" s="3">
        <v>1011</v>
      </c>
      <c r="C174" s="1" t="s">
        <v>439</v>
      </c>
      <c r="D174" s="2">
        <v>42035</v>
      </c>
      <c r="E174" s="1" t="s">
        <v>148</v>
      </c>
      <c r="F174" s="2">
        <v>42051</v>
      </c>
      <c r="G174" s="67">
        <v>3050</v>
      </c>
      <c r="H174" s="67">
        <v>2500</v>
      </c>
      <c r="I174" s="67">
        <v>0</v>
      </c>
      <c r="J174" s="93">
        <v>42083</v>
      </c>
      <c r="K174" s="3">
        <v>30</v>
      </c>
      <c r="L174" s="2">
        <v>42005</v>
      </c>
      <c r="M174" s="2">
        <v>42369</v>
      </c>
      <c r="N174" s="3">
        <v>0</v>
      </c>
      <c r="O174" s="3">
        <v>1203</v>
      </c>
      <c r="P174" s="3">
        <v>0</v>
      </c>
      <c r="Q174" s="92">
        <f>IF(J174-F174&gt;0,IF(R174="S",J174-F174,0),0)</f>
        <v>0</v>
      </c>
      <c r="R174" s="67" t="str">
        <f>IF(G174-H174-I174-P174&gt;0,"N","S")</f>
        <v>N</v>
      </c>
      <c r="S174" s="3">
        <f>IF(G174-H174-I174-P174&gt;0,G174-H174-I174-P174,0)</f>
        <v>550</v>
      </c>
      <c r="T174" s="67">
        <f>IF(J174-D174&gt;0,IF(R174="S",J174-D174,0),0)</f>
        <v>0</v>
      </c>
      <c r="U174" s="67">
        <f>IF(R174="S",H174*Q174,0)</f>
        <v>0</v>
      </c>
      <c r="V174" s="3">
        <f>IF(R174="S",H174*T174,0)</f>
        <v>0</v>
      </c>
      <c r="W174" s="3">
        <f>IF(R174="S",J174-F174-K174,0)</f>
        <v>0</v>
      </c>
      <c r="X174" s="3">
        <f>IF(R174="S",H174*W174,0)</f>
        <v>0</v>
      </c>
      <c r="Z174" s="2"/>
      <c r="AB174" s="2"/>
      <c r="AC174" s="2"/>
      <c r="AM174" s="1"/>
      <c r="AN174" s="2"/>
      <c r="AO174" s="1"/>
      <c r="AP174" s="2"/>
      <c r="AT174" s="2"/>
      <c r="AV174" s="2"/>
      <c r="AW174" s="2"/>
      <c r="BC174" s="2"/>
      <c r="BD174" s="2"/>
    </row>
    <row r="175" spans="1:56" ht="12.75">
      <c r="A175" s="3">
        <v>2015</v>
      </c>
      <c r="B175" s="3">
        <v>1185</v>
      </c>
      <c r="C175" s="1" t="s">
        <v>445</v>
      </c>
      <c r="D175" s="2">
        <v>42030</v>
      </c>
      <c r="E175" s="1" t="s">
        <v>446</v>
      </c>
      <c r="F175" s="2">
        <v>42054</v>
      </c>
      <c r="G175" s="67">
        <v>1450.25</v>
      </c>
      <c r="H175" s="67">
        <v>1450.25</v>
      </c>
      <c r="I175" s="67">
        <v>0</v>
      </c>
      <c r="J175" s="93">
        <v>42083</v>
      </c>
      <c r="K175" s="3">
        <v>30</v>
      </c>
      <c r="L175" s="2">
        <v>42005</v>
      </c>
      <c r="M175" s="2">
        <v>42369</v>
      </c>
      <c r="N175" s="3">
        <v>0</v>
      </c>
      <c r="O175" s="3">
        <v>1569</v>
      </c>
      <c r="P175" s="3">
        <v>0</v>
      </c>
      <c r="Q175" s="92">
        <f>IF(J175-F175&gt;0,IF(R175="S",J175-F175,0),0)</f>
        <v>29</v>
      </c>
      <c r="R175" s="67" t="str">
        <f>IF(G175-H175-I175-P175&gt;0,"N","S")</f>
        <v>S</v>
      </c>
      <c r="S175" s="3">
        <f>IF(G175-H175-I175-P175&gt;0,G175-H175-I175-P175,0)</f>
        <v>0</v>
      </c>
      <c r="T175" s="67">
        <f>IF(J175-D175&gt;0,IF(R175="S",J175-D175,0),0)</f>
        <v>53</v>
      </c>
      <c r="U175" s="67">
        <f>IF(R175="S",H175*Q175,0)</f>
        <v>42057.25</v>
      </c>
      <c r="V175" s="3">
        <f>IF(R175="S",H175*T175,0)</f>
        <v>76863.25</v>
      </c>
      <c r="W175" s="3">
        <f>IF(R175="S",J175-F175-K175,0)</f>
        <v>-1</v>
      </c>
      <c r="X175" s="3">
        <f>IF(R175="S",H175*W175,0)</f>
        <v>-1450.25</v>
      </c>
      <c r="Z175" s="2"/>
      <c r="AB175" s="2"/>
      <c r="AC175" s="2"/>
      <c r="AM175" s="1"/>
      <c r="AN175" s="2"/>
      <c r="AO175" s="1"/>
      <c r="AP175" s="2"/>
      <c r="AT175" s="2"/>
      <c r="AV175" s="2"/>
      <c r="AW175" s="2"/>
      <c r="BC175" s="2"/>
      <c r="BD175" s="2"/>
    </row>
    <row r="176" spans="1:56" ht="12.75">
      <c r="A176" s="3">
        <v>2015</v>
      </c>
      <c r="B176" s="3">
        <v>1482</v>
      </c>
      <c r="C176" s="1" t="s">
        <v>420</v>
      </c>
      <c r="D176" s="2">
        <v>42065</v>
      </c>
      <c r="E176" s="1" t="s">
        <v>491</v>
      </c>
      <c r="F176" s="2">
        <v>42074</v>
      </c>
      <c r="G176" s="67">
        <v>1202.16</v>
      </c>
      <c r="H176" s="67">
        <v>985.38</v>
      </c>
      <c r="I176" s="67">
        <v>0</v>
      </c>
      <c r="J176" s="93">
        <v>42083</v>
      </c>
      <c r="K176" s="3">
        <v>30</v>
      </c>
      <c r="L176" s="2">
        <v>42005</v>
      </c>
      <c r="M176" s="2">
        <v>42369</v>
      </c>
      <c r="N176" s="3">
        <v>0</v>
      </c>
      <c r="O176" s="3">
        <v>1212</v>
      </c>
      <c r="P176" s="3">
        <v>216.78</v>
      </c>
      <c r="Q176" s="92">
        <f>IF(J176-F176&gt;0,IF(R176="S",J176-F176,0),0)</f>
        <v>0</v>
      </c>
      <c r="R176" s="67" t="str">
        <f>IF(G176-H176-I176-P176&gt;0,"N","S")</f>
        <v>N</v>
      </c>
      <c r="S176" s="3">
        <f>IF(G176-H176-I176-P176&gt;0,G176-H176-I176-P176,0)</f>
        <v>8.5265128291212E-14</v>
      </c>
      <c r="T176" s="67">
        <f>IF(J176-D176&gt;0,IF(R176="S",J176-D176,0),0)</f>
        <v>0</v>
      </c>
      <c r="U176" s="67">
        <f>IF(R176="S",H176*Q176,0)</f>
        <v>0</v>
      </c>
      <c r="V176" s="3">
        <f>IF(R176="S",H176*T176,0)</f>
        <v>0</v>
      </c>
      <c r="W176" s="3">
        <f>IF(R176="S",J176-F176-K176,0)</f>
        <v>0</v>
      </c>
      <c r="X176" s="3">
        <f>IF(R176="S",H176*W176,0)</f>
        <v>0</v>
      </c>
      <c r="Z176" s="2"/>
      <c r="AB176" s="2"/>
      <c r="AC176" s="2"/>
      <c r="AM176" s="1"/>
      <c r="AN176" s="2"/>
      <c r="AO176" s="1"/>
      <c r="AP176" s="2"/>
      <c r="AT176" s="2"/>
      <c r="AV176" s="2"/>
      <c r="AW176" s="2"/>
      <c r="BC176" s="2"/>
      <c r="BD176" s="2"/>
    </row>
    <row r="177" spans="1:56" ht="12.75">
      <c r="A177" s="3">
        <v>2015</v>
      </c>
      <c r="B177" s="3">
        <v>1517</v>
      </c>
      <c r="C177" s="1" t="s">
        <v>371</v>
      </c>
      <c r="D177" s="2">
        <v>42067</v>
      </c>
      <c r="E177" s="1" t="s">
        <v>493</v>
      </c>
      <c r="F177" s="2">
        <v>42080</v>
      </c>
      <c r="G177" s="67">
        <v>299.86</v>
      </c>
      <c r="H177" s="67">
        <v>245.79</v>
      </c>
      <c r="I177" s="67">
        <v>0</v>
      </c>
      <c r="J177" s="93">
        <v>42083</v>
      </c>
      <c r="K177" s="3">
        <v>30</v>
      </c>
      <c r="L177" s="2">
        <v>42005</v>
      </c>
      <c r="M177" s="2">
        <v>42369</v>
      </c>
      <c r="N177" s="3">
        <v>0</v>
      </c>
      <c r="O177" s="3">
        <v>1403</v>
      </c>
      <c r="P177" s="3">
        <v>54.07</v>
      </c>
      <c r="Q177" s="92">
        <f>IF(J177-F177&gt;0,IF(R177="S",J177-F177,0),0)</f>
        <v>0</v>
      </c>
      <c r="R177" s="67" t="str">
        <f>IF(G177-H177-I177-P177&gt;0,"N","S")</f>
        <v>N</v>
      </c>
      <c r="S177" s="3">
        <f>IF(G177-H177-I177-P177&gt;0,G177-H177-I177-P177,0)</f>
        <v>2.1316282072803E-14</v>
      </c>
      <c r="T177" s="67">
        <f>IF(J177-D177&gt;0,IF(R177="S",J177-D177,0),0)</f>
        <v>0</v>
      </c>
      <c r="U177" s="67">
        <f>IF(R177="S",H177*Q177,0)</f>
        <v>0</v>
      </c>
      <c r="V177" s="3">
        <f>IF(R177="S",H177*T177,0)</f>
        <v>0</v>
      </c>
      <c r="W177" s="3">
        <f>IF(R177="S",J177-F177-K177,0)</f>
        <v>0</v>
      </c>
      <c r="X177" s="3">
        <f>IF(R177="S",H177*W177,0)</f>
        <v>0</v>
      </c>
      <c r="Z177" s="2"/>
      <c r="AB177" s="2"/>
      <c r="AC177" s="2"/>
      <c r="AM177" s="1"/>
      <c r="AN177" s="2"/>
      <c r="AO177" s="1"/>
      <c r="AP177" s="2"/>
      <c r="AT177" s="2"/>
      <c r="AV177" s="2"/>
      <c r="AW177" s="2"/>
      <c r="BC177" s="2"/>
      <c r="BD177" s="2"/>
    </row>
    <row r="178" spans="1:56" ht="12.75">
      <c r="A178" s="3">
        <v>2015</v>
      </c>
      <c r="B178" s="3">
        <v>1626</v>
      </c>
      <c r="C178" s="1" t="s">
        <v>510</v>
      </c>
      <c r="D178" s="2">
        <v>42080</v>
      </c>
      <c r="E178" s="1" t="s">
        <v>19</v>
      </c>
      <c r="F178" s="2">
        <v>42080</v>
      </c>
      <c r="G178" s="67">
        <v>2250</v>
      </c>
      <c r="H178" s="67">
        <v>1844.26</v>
      </c>
      <c r="I178" s="67">
        <v>0</v>
      </c>
      <c r="J178" s="93">
        <v>42083</v>
      </c>
      <c r="K178" s="3">
        <v>30</v>
      </c>
      <c r="L178" s="2">
        <v>42005</v>
      </c>
      <c r="M178" s="2">
        <v>42369</v>
      </c>
      <c r="N178" s="3">
        <v>0</v>
      </c>
      <c r="O178" s="3">
        <v>1329</v>
      </c>
      <c r="P178" s="3">
        <v>405.74</v>
      </c>
      <c r="Q178" s="92">
        <f>IF(J178-F178&gt;0,IF(R178="S",J178-F178,0),0)</f>
        <v>3</v>
      </c>
      <c r="R178" s="67" t="str">
        <f>IF(G178-H178-I178-P178&gt;0,"N","S")</f>
        <v>S</v>
      </c>
      <c r="S178" s="3">
        <f>IF(G178-H178-I178-P178&gt;0,G178-H178-I178-P178,0)</f>
        <v>0</v>
      </c>
      <c r="T178" s="67">
        <f>IF(J178-D178&gt;0,IF(R178="S",J178-D178,0),0)</f>
        <v>3</v>
      </c>
      <c r="U178" s="67">
        <f>IF(R178="S",H178*Q178,0)</f>
        <v>5532.78</v>
      </c>
      <c r="V178" s="3">
        <f>IF(R178="S",H178*T178,0)</f>
        <v>5532.78</v>
      </c>
      <c r="W178" s="3">
        <f>IF(R178="S",J178-F178-K178,0)</f>
        <v>-27</v>
      </c>
      <c r="X178" s="3">
        <f>IF(R178="S",H178*W178,0)</f>
        <v>-49795.02</v>
      </c>
      <c r="Z178" s="2"/>
      <c r="AB178" s="2"/>
      <c r="AC178" s="2"/>
      <c r="AM178" s="1"/>
      <c r="AN178" s="2"/>
      <c r="AO178" s="1"/>
      <c r="AP178" s="2"/>
      <c r="AT178" s="2"/>
      <c r="AV178" s="2"/>
      <c r="AW178" s="2"/>
      <c r="BC178" s="2"/>
      <c r="BD178" s="2"/>
    </row>
    <row r="179" spans="1:56" ht="12.75">
      <c r="A179" s="3">
        <v>2015</v>
      </c>
      <c r="B179" s="3">
        <v>591</v>
      </c>
      <c r="C179" s="1" t="s">
        <v>379</v>
      </c>
      <c r="D179" s="2">
        <v>42004</v>
      </c>
      <c r="E179" s="1" t="s">
        <v>380</v>
      </c>
      <c r="F179" s="2">
        <v>42020</v>
      </c>
      <c r="G179" s="67">
        <v>11554.4</v>
      </c>
      <c r="H179" s="67">
        <v>11554.4</v>
      </c>
      <c r="I179" s="67">
        <v>0</v>
      </c>
      <c r="J179" s="93">
        <v>42075</v>
      </c>
      <c r="K179" s="3">
        <v>30</v>
      </c>
      <c r="L179" s="2">
        <v>42005</v>
      </c>
      <c r="M179" s="2">
        <v>42369</v>
      </c>
      <c r="N179" s="3">
        <v>0</v>
      </c>
      <c r="O179" s="3">
        <v>1306</v>
      </c>
      <c r="P179" s="3">
        <v>0</v>
      </c>
      <c r="Q179" s="92">
        <f>IF(J179-F179&gt;0,IF(R179="S",J179-F179,0),0)</f>
        <v>55</v>
      </c>
      <c r="R179" s="67" t="str">
        <f>IF(G179-H179-I179-P179&gt;0,"N","S")</f>
        <v>S</v>
      </c>
      <c r="S179" s="3">
        <f>IF(G179-H179-I179-P179&gt;0,G179-H179-I179-P179,0)</f>
        <v>0</v>
      </c>
      <c r="T179" s="67">
        <f>IF(J179-D179&gt;0,IF(R179="S",J179-D179,0),0)</f>
        <v>71</v>
      </c>
      <c r="U179" s="67">
        <f>IF(R179="S",H179*Q179,0)</f>
        <v>635492</v>
      </c>
      <c r="V179" s="3">
        <f>IF(R179="S",H179*T179,0)</f>
        <v>820362.4</v>
      </c>
      <c r="W179" s="3">
        <f>IF(R179="S",J179-F179-K179,0)</f>
        <v>25</v>
      </c>
      <c r="X179" s="3">
        <f>IF(R179="S",H179*W179,0)</f>
        <v>288860</v>
      </c>
      <c r="Z179" s="2"/>
      <c r="AB179" s="2"/>
      <c r="AC179" s="2"/>
      <c r="AM179" s="1"/>
      <c r="AN179" s="2"/>
      <c r="AO179" s="1"/>
      <c r="AP179" s="2"/>
      <c r="AT179" s="2"/>
      <c r="AV179" s="2"/>
      <c r="AW179" s="2"/>
      <c r="BC179" s="2"/>
      <c r="BD179" s="2"/>
    </row>
    <row r="180" spans="1:56" ht="12.75">
      <c r="A180" s="3">
        <v>2015</v>
      </c>
      <c r="B180" s="3">
        <v>1207</v>
      </c>
      <c r="C180" s="1" t="s">
        <v>449</v>
      </c>
      <c r="D180" s="2">
        <v>42018</v>
      </c>
      <c r="E180" s="1" t="s">
        <v>450</v>
      </c>
      <c r="F180" s="2">
        <v>42059</v>
      </c>
      <c r="G180" s="67">
        <v>1255.38</v>
      </c>
      <c r="H180" s="67">
        <v>1029</v>
      </c>
      <c r="I180" s="67">
        <v>0</v>
      </c>
      <c r="J180" s="93">
        <v>42075</v>
      </c>
      <c r="K180" s="3">
        <v>30</v>
      </c>
      <c r="L180" s="2">
        <v>42005</v>
      </c>
      <c r="M180" s="2">
        <v>42369</v>
      </c>
      <c r="N180" s="3">
        <v>0</v>
      </c>
      <c r="O180" s="3">
        <v>1569</v>
      </c>
      <c r="P180" s="3">
        <v>0</v>
      </c>
      <c r="Q180" s="92">
        <f>IF(J180-F180&gt;0,IF(R180="S",J180-F180,0),0)</f>
        <v>0</v>
      </c>
      <c r="R180" s="67" t="str">
        <f>IF(G180-H180-I180-P180&gt;0,"N","S")</f>
        <v>N</v>
      </c>
      <c r="S180" s="3">
        <f>IF(G180-H180-I180-P180&gt;0,G180-H180-I180-P180,0)</f>
        <v>226.38</v>
      </c>
      <c r="T180" s="67">
        <f>IF(J180-D180&gt;0,IF(R180="S",J180-D180,0),0)</f>
        <v>0</v>
      </c>
      <c r="U180" s="67">
        <f>IF(R180="S",H180*Q180,0)</f>
        <v>0</v>
      </c>
      <c r="V180" s="3">
        <f>IF(R180="S",H180*T180,0)</f>
        <v>0</v>
      </c>
      <c r="W180" s="3">
        <f>IF(R180="S",J180-F180-K180,0)</f>
        <v>0</v>
      </c>
      <c r="X180" s="3">
        <f>IF(R180="S",H180*W180,0)</f>
        <v>0</v>
      </c>
      <c r="Z180" s="2"/>
      <c r="AB180" s="2"/>
      <c r="AC180" s="2"/>
      <c r="AM180" s="1"/>
      <c r="AN180" s="2"/>
      <c r="AO180" s="1"/>
      <c r="AP180" s="2"/>
      <c r="AT180" s="2"/>
      <c r="AV180" s="2"/>
      <c r="AW180" s="2"/>
      <c r="BC180" s="2"/>
      <c r="BD180" s="2"/>
    </row>
    <row r="181" spans="1:56" ht="12.75">
      <c r="A181" s="3">
        <v>2015</v>
      </c>
      <c r="B181" s="3">
        <v>1276</v>
      </c>
      <c r="C181" s="1" t="s">
        <v>459</v>
      </c>
      <c r="D181" s="2">
        <v>42048</v>
      </c>
      <c r="E181" s="1" t="s">
        <v>460</v>
      </c>
      <c r="F181" s="2">
        <v>42060</v>
      </c>
      <c r="G181" s="67">
        <v>488</v>
      </c>
      <c r="H181" s="67">
        <v>400</v>
      </c>
      <c r="I181" s="67">
        <v>0</v>
      </c>
      <c r="J181" s="93">
        <v>42075</v>
      </c>
      <c r="K181" s="3">
        <v>30</v>
      </c>
      <c r="L181" s="2">
        <v>42005</v>
      </c>
      <c r="M181" s="2">
        <v>42369</v>
      </c>
      <c r="N181" s="3">
        <v>0</v>
      </c>
      <c r="O181" s="3">
        <v>1329</v>
      </c>
      <c r="P181" s="3">
        <v>88</v>
      </c>
      <c r="Q181" s="92">
        <f>IF(J181-F181&gt;0,IF(R181="S",J181-F181,0),0)</f>
        <v>15</v>
      </c>
      <c r="R181" s="67" t="str">
        <f>IF(G181-H181-I181-P181&gt;0,"N","S")</f>
        <v>S</v>
      </c>
      <c r="S181" s="3">
        <f>IF(G181-H181-I181-P181&gt;0,G181-H181-I181-P181,0)</f>
        <v>0</v>
      </c>
      <c r="T181" s="67">
        <f>IF(J181-D181&gt;0,IF(R181="S",J181-D181,0),0)</f>
        <v>27</v>
      </c>
      <c r="U181" s="67">
        <f>IF(R181="S",H181*Q181,0)</f>
        <v>6000</v>
      </c>
      <c r="V181" s="3">
        <f>IF(R181="S",H181*T181,0)</f>
        <v>10800</v>
      </c>
      <c r="W181" s="3">
        <f>IF(R181="S",J181-F181-K181,0)</f>
        <v>-15</v>
      </c>
      <c r="X181" s="3">
        <f>IF(R181="S",H181*W181,0)</f>
        <v>-6000</v>
      </c>
      <c r="Z181" s="2"/>
      <c r="AB181" s="2"/>
      <c r="AC181" s="2"/>
      <c r="AM181" s="1"/>
      <c r="AN181" s="2"/>
      <c r="AO181" s="1"/>
      <c r="AP181" s="2"/>
      <c r="AT181" s="2"/>
      <c r="AV181" s="2"/>
      <c r="AW181" s="2"/>
      <c r="BC181" s="2"/>
      <c r="BD181" s="2"/>
    </row>
    <row r="182" spans="1:56" ht="12.75">
      <c r="A182" s="3">
        <v>2015</v>
      </c>
      <c r="B182" s="3">
        <v>1336</v>
      </c>
      <c r="C182" s="1" t="s">
        <v>429</v>
      </c>
      <c r="D182" s="2">
        <v>42062</v>
      </c>
      <c r="E182" s="1" t="s">
        <v>472</v>
      </c>
      <c r="F182" s="2">
        <v>42066</v>
      </c>
      <c r="G182" s="67">
        <v>313.4</v>
      </c>
      <c r="H182" s="67">
        <v>309</v>
      </c>
      <c r="I182" s="67">
        <v>0</v>
      </c>
      <c r="J182" s="93">
        <v>42075</v>
      </c>
      <c r="K182" s="3">
        <v>30</v>
      </c>
      <c r="L182" s="2">
        <v>42005</v>
      </c>
      <c r="M182" s="2">
        <v>42369</v>
      </c>
      <c r="N182" s="3">
        <v>0</v>
      </c>
      <c r="O182" s="3">
        <v>1201</v>
      </c>
      <c r="P182" s="3">
        <v>4.4</v>
      </c>
      <c r="Q182" s="92">
        <f>IF(J182-F182&gt;0,IF(R182="S",J182-F182,0),0)</f>
        <v>9</v>
      </c>
      <c r="R182" s="67" t="str">
        <f>IF(G182-H182-I182-P182&gt;0,"N","S")</f>
        <v>S</v>
      </c>
      <c r="S182" s="3">
        <f>IF(G182-H182-I182-P182&gt;0,G182-H182-I182-P182,0)</f>
        <v>0</v>
      </c>
      <c r="T182" s="67">
        <f>IF(J182-D182&gt;0,IF(R182="S",J182-D182,0),0)</f>
        <v>13</v>
      </c>
      <c r="U182" s="67">
        <f>IF(R182="S",H182*Q182,0)</f>
        <v>2781</v>
      </c>
      <c r="V182" s="3">
        <f>IF(R182="S",H182*T182,0)</f>
        <v>4017</v>
      </c>
      <c r="W182" s="3">
        <f>IF(R182="S",J182-F182-K182,0)</f>
        <v>-21</v>
      </c>
      <c r="X182" s="3">
        <f>IF(R182="S",H182*W182,0)</f>
        <v>-6489</v>
      </c>
      <c r="Z182" s="2"/>
      <c r="AB182" s="2"/>
      <c r="AC182" s="2"/>
      <c r="AM182" s="1"/>
      <c r="AN182" s="2"/>
      <c r="AO182" s="1"/>
      <c r="AP182" s="2"/>
      <c r="AT182" s="2"/>
      <c r="AV182" s="2"/>
      <c r="AW182" s="2"/>
      <c r="BC182" s="2"/>
      <c r="BD182" s="2"/>
    </row>
    <row r="183" spans="1:56" ht="12.75">
      <c r="A183" s="3">
        <v>2015</v>
      </c>
      <c r="B183" s="3">
        <v>1337</v>
      </c>
      <c r="C183" s="1" t="s">
        <v>429</v>
      </c>
      <c r="D183" s="2">
        <v>42062</v>
      </c>
      <c r="E183" s="1" t="s">
        <v>142</v>
      </c>
      <c r="F183" s="2">
        <v>42066</v>
      </c>
      <c r="G183" s="67">
        <v>401.38</v>
      </c>
      <c r="H183" s="67">
        <v>329</v>
      </c>
      <c r="I183" s="67">
        <v>0</v>
      </c>
      <c r="J183" s="93">
        <v>42075</v>
      </c>
      <c r="K183" s="3">
        <v>30</v>
      </c>
      <c r="L183" s="2">
        <v>42005</v>
      </c>
      <c r="M183" s="2">
        <v>42369</v>
      </c>
      <c r="N183" s="3">
        <v>0</v>
      </c>
      <c r="O183" s="3">
        <v>1201</v>
      </c>
      <c r="P183" s="3">
        <v>72.38</v>
      </c>
      <c r="Q183" s="92">
        <f>IF(J183-F183&gt;0,IF(R183="S",J183-F183,0),0)</f>
        <v>9</v>
      </c>
      <c r="R183" s="67" t="str">
        <f>IF(G183-H183-I183-P183&gt;0,"N","S")</f>
        <v>S</v>
      </c>
      <c r="S183" s="3">
        <f>IF(G183-H183-I183-P183&gt;0,G183-H183-I183-P183,0)</f>
        <v>0</v>
      </c>
      <c r="T183" s="67">
        <f>IF(J183-D183&gt;0,IF(R183="S",J183-D183,0),0)</f>
        <v>13</v>
      </c>
      <c r="U183" s="67">
        <f>IF(R183="S",H183*Q183,0)</f>
        <v>2961</v>
      </c>
      <c r="V183" s="3">
        <f>IF(R183="S",H183*T183,0)</f>
        <v>4277</v>
      </c>
      <c r="W183" s="3">
        <f>IF(R183="S",J183-F183-K183,0)</f>
        <v>-21</v>
      </c>
      <c r="X183" s="3">
        <f>IF(R183="S",H183*W183,0)</f>
        <v>-6909</v>
      </c>
      <c r="Z183" s="2"/>
      <c r="AB183" s="2"/>
      <c r="AC183" s="2"/>
      <c r="AM183" s="1"/>
      <c r="AN183" s="2"/>
      <c r="AO183" s="1"/>
      <c r="AP183" s="2"/>
      <c r="AT183" s="2"/>
      <c r="AV183" s="2"/>
      <c r="AW183" s="2"/>
      <c r="BC183" s="2"/>
      <c r="BD183" s="2"/>
    </row>
    <row r="184" spans="1:56" ht="12.75">
      <c r="A184" s="3">
        <v>2015</v>
      </c>
      <c r="B184" s="3">
        <v>1351</v>
      </c>
      <c r="C184" s="1" t="s">
        <v>326</v>
      </c>
      <c r="D184" s="2">
        <v>42062</v>
      </c>
      <c r="E184" s="1" t="s">
        <v>473</v>
      </c>
      <c r="F184" s="2">
        <v>42065</v>
      </c>
      <c r="G184" s="67">
        <v>1639.55</v>
      </c>
      <c r="H184" s="67">
        <v>1343.89</v>
      </c>
      <c r="I184" s="67">
        <v>0</v>
      </c>
      <c r="J184" s="93">
        <v>42075</v>
      </c>
      <c r="K184" s="3">
        <v>30</v>
      </c>
      <c r="L184" s="2">
        <v>42005</v>
      </c>
      <c r="M184" s="2">
        <v>42369</v>
      </c>
      <c r="N184" s="3">
        <v>0</v>
      </c>
      <c r="O184" s="3">
        <v>1201</v>
      </c>
      <c r="P184" s="3">
        <v>295.66</v>
      </c>
      <c r="Q184" s="92">
        <f>IF(J184-F184&gt;0,IF(R184="S",J184-F184,0),0)</f>
        <v>10</v>
      </c>
      <c r="R184" s="67" t="str">
        <f>IF(G184-H184-I184-P184&gt;0,"N","S")</f>
        <v>S</v>
      </c>
      <c r="S184" s="3">
        <f>IF(G184-H184-I184-P184&gt;0,G184-H184-I184-P184,0)</f>
        <v>0</v>
      </c>
      <c r="T184" s="67">
        <f>IF(J184-D184&gt;0,IF(R184="S",J184-D184,0),0)</f>
        <v>13</v>
      </c>
      <c r="U184" s="67">
        <f>IF(R184="S",H184*Q184,0)</f>
        <v>13438.9</v>
      </c>
      <c r="V184" s="3">
        <f>IF(R184="S",H184*T184,0)</f>
        <v>17470.57</v>
      </c>
      <c r="W184" s="3">
        <f>IF(R184="S",J184-F184-K184,0)</f>
        <v>-20</v>
      </c>
      <c r="X184" s="3">
        <f>IF(R184="S",H184*W184,0)</f>
        <v>-26877.8</v>
      </c>
      <c r="Z184" s="2"/>
      <c r="AB184" s="2"/>
      <c r="AC184" s="2"/>
      <c r="AM184" s="1"/>
      <c r="AN184" s="2"/>
      <c r="AO184" s="1"/>
      <c r="AP184" s="2"/>
      <c r="AT184" s="2"/>
      <c r="AV184" s="2"/>
      <c r="AW184" s="2"/>
      <c r="BC184" s="2"/>
      <c r="BD184" s="2"/>
    </row>
    <row r="185" spans="1:56" ht="12.75">
      <c r="A185" s="3">
        <v>2015</v>
      </c>
      <c r="B185" s="3">
        <v>1340</v>
      </c>
      <c r="C185" s="1" t="s">
        <v>387</v>
      </c>
      <c r="D185" s="2">
        <v>42064</v>
      </c>
      <c r="E185" s="1" t="s">
        <v>121</v>
      </c>
      <c r="F185" s="2">
        <v>42067</v>
      </c>
      <c r="G185" s="67">
        <v>3678.3</v>
      </c>
      <c r="H185" s="67">
        <v>3015</v>
      </c>
      <c r="I185" s="67">
        <v>0</v>
      </c>
      <c r="J185" s="93">
        <v>42075</v>
      </c>
      <c r="K185" s="3">
        <v>30</v>
      </c>
      <c r="L185" s="2">
        <v>42005</v>
      </c>
      <c r="M185" s="2">
        <v>42369</v>
      </c>
      <c r="N185" s="3">
        <v>0</v>
      </c>
      <c r="O185" s="3">
        <v>1306</v>
      </c>
      <c r="P185" s="3">
        <v>663.3</v>
      </c>
      <c r="Q185" s="92">
        <f>IF(J185-F185&gt;0,IF(R185="S",J185-F185,0),0)</f>
        <v>0</v>
      </c>
      <c r="R185" s="67" t="str">
        <f>IF(G185-H185-I185-P185&gt;0,"N","S")</f>
        <v>N</v>
      </c>
      <c r="S185" s="3">
        <f>IF(G185-H185-I185-P185&gt;0,G185-H185-I185-P185,0)</f>
        <v>2.27373675443232E-13</v>
      </c>
      <c r="T185" s="67">
        <f>IF(J185-D185&gt;0,IF(R185="S",J185-D185,0),0)</f>
        <v>0</v>
      </c>
      <c r="U185" s="67">
        <f>IF(R185="S",H185*Q185,0)</f>
        <v>0</v>
      </c>
      <c r="V185" s="3">
        <f>IF(R185="S",H185*T185,0)</f>
        <v>0</v>
      </c>
      <c r="W185" s="3">
        <f>IF(R185="S",J185-F185-K185,0)</f>
        <v>0</v>
      </c>
      <c r="X185" s="3">
        <f>IF(R185="S",H185*W185,0)</f>
        <v>0</v>
      </c>
      <c r="Z185" s="2"/>
      <c r="AB185" s="2"/>
      <c r="AC185" s="2"/>
      <c r="AM185" s="1"/>
      <c r="AN185" s="2"/>
      <c r="AO185" s="1"/>
      <c r="AP185" s="2"/>
      <c r="AT185" s="2"/>
      <c r="AV185" s="2"/>
      <c r="AW185" s="2"/>
      <c r="BC185" s="2"/>
      <c r="BD185" s="2"/>
    </row>
    <row r="186" spans="1:56" ht="12.75">
      <c r="A186" s="3">
        <v>2015</v>
      </c>
      <c r="B186" s="3">
        <v>1381</v>
      </c>
      <c r="C186" s="1" t="s">
        <v>439</v>
      </c>
      <c r="D186" s="2">
        <v>42063</v>
      </c>
      <c r="E186" s="1" t="s">
        <v>478</v>
      </c>
      <c r="F186" s="2">
        <v>42073</v>
      </c>
      <c r="G186" s="67">
        <v>4721.4</v>
      </c>
      <c r="H186" s="67">
        <v>3870</v>
      </c>
      <c r="I186" s="67">
        <v>0</v>
      </c>
      <c r="J186" s="93">
        <v>42075</v>
      </c>
      <c r="K186" s="3">
        <v>30</v>
      </c>
      <c r="L186" s="2">
        <v>42005</v>
      </c>
      <c r="M186" s="2">
        <v>42369</v>
      </c>
      <c r="N186" s="3">
        <v>0</v>
      </c>
      <c r="O186" s="3">
        <v>1329</v>
      </c>
      <c r="P186" s="3">
        <v>851.4</v>
      </c>
      <c r="Q186" s="92">
        <f>IF(J186-F186&gt;0,IF(R186="S",J186-F186,0),0)</f>
        <v>2</v>
      </c>
      <c r="R186" s="67" t="str">
        <f>IF(G186-H186-I186-P186&gt;0,"N","S")</f>
        <v>S</v>
      </c>
      <c r="S186" s="3">
        <f>IF(G186-H186-I186-P186&gt;0,G186-H186-I186-P186,0)</f>
        <v>0</v>
      </c>
      <c r="T186" s="67">
        <f>IF(J186-D186&gt;0,IF(R186="S",J186-D186,0),0)</f>
        <v>12</v>
      </c>
      <c r="U186" s="67">
        <f>IF(R186="S",H186*Q186,0)</f>
        <v>7740</v>
      </c>
      <c r="V186" s="3">
        <f>IF(R186="S",H186*T186,0)</f>
        <v>46440</v>
      </c>
      <c r="W186" s="3">
        <f>IF(R186="S",J186-F186-K186,0)</f>
        <v>-28</v>
      </c>
      <c r="X186" s="3">
        <f>IF(R186="S",H186*W186,0)</f>
        <v>-108360</v>
      </c>
      <c r="Z186" s="2"/>
      <c r="AB186" s="2"/>
      <c r="AC186" s="2"/>
      <c r="AM186" s="1"/>
      <c r="AN186" s="2"/>
      <c r="AO186" s="1"/>
      <c r="AP186" s="2"/>
      <c r="AT186" s="2"/>
      <c r="AV186" s="2"/>
      <c r="AW186" s="2"/>
      <c r="BC186" s="2"/>
      <c r="BD186" s="2"/>
    </row>
    <row r="187" spans="1:56" ht="12.75">
      <c r="A187" s="3">
        <v>2015</v>
      </c>
      <c r="B187" s="3">
        <v>1382</v>
      </c>
      <c r="C187" s="1" t="s">
        <v>202</v>
      </c>
      <c r="D187" s="2">
        <v>42063</v>
      </c>
      <c r="E187" s="1" t="s">
        <v>479</v>
      </c>
      <c r="F187" s="2">
        <v>42073</v>
      </c>
      <c r="G187" s="67">
        <v>863.76</v>
      </c>
      <c r="H187" s="67">
        <v>708</v>
      </c>
      <c r="I187" s="67">
        <v>0</v>
      </c>
      <c r="J187" s="93">
        <v>42075</v>
      </c>
      <c r="K187" s="3">
        <v>30</v>
      </c>
      <c r="L187" s="2">
        <v>42005</v>
      </c>
      <c r="M187" s="2">
        <v>42369</v>
      </c>
      <c r="N187" s="3">
        <v>0</v>
      </c>
      <c r="O187" s="3">
        <v>1322</v>
      </c>
      <c r="P187" s="3">
        <v>155.76</v>
      </c>
      <c r="Q187" s="92">
        <f>IF(J187-F187&gt;0,IF(R187="S",J187-F187,0),0)</f>
        <v>2</v>
      </c>
      <c r="R187" s="67" t="str">
        <f>IF(G187-H187-I187-P187&gt;0,"N","S")</f>
        <v>S</v>
      </c>
      <c r="S187" s="3">
        <f>IF(G187-H187-I187-P187&gt;0,G187-H187-I187-P187,0)</f>
        <v>0</v>
      </c>
      <c r="T187" s="67">
        <f>IF(J187-D187&gt;0,IF(R187="S",J187-D187,0),0)</f>
        <v>12</v>
      </c>
      <c r="U187" s="67">
        <f>IF(R187="S",H187*Q187,0)</f>
        <v>1416</v>
      </c>
      <c r="V187" s="3">
        <f>IF(R187="S",H187*T187,0)</f>
        <v>8496</v>
      </c>
      <c r="W187" s="3">
        <f>IF(R187="S",J187-F187-K187,0)</f>
        <v>-28</v>
      </c>
      <c r="X187" s="3">
        <f>IF(R187="S",H187*W187,0)</f>
        <v>-19824</v>
      </c>
      <c r="Z187" s="2"/>
      <c r="AB187" s="2"/>
      <c r="AC187" s="2"/>
      <c r="AM187" s="1"/>
      <c r="AN187" s="2"/>
      <c r="AO187" s="1"/>
      <c r="AP187" s="2"/>
      <c r="AT187" s="2"/>
      <c r="AV187" s="2"/>
      <c r="AW187" s="2"/>
      <c r="BC187" s="2"/>
      <c r="BD187" s="2"/>
    </row>
    <row r="188" spans="1:56" ht="12.75">
      <c r="A188" s="3">
        <v>2015</v>
      </c>
      <c r="B188" s="3">
        <v>1367</v>
      </c>
      <c r="C188" s="1" t="s">
        <v>482</v>
      </c>
      <c r="D188" s="2">
        <v>41830</v>
      </c>
      <c r="E188" s="1" t="s">
        <v>483</v>
      </c>
      <c r="F188" s="2">
        <v>41835</v>
      </c>
      <c r="G188" s="67">
        <v>1167.3</v>
      </c>
      <c r="H188" s="67">
        <v>10.71</v>
      </c>
      <c r="I188" s="67">
        <v>0</v>
      </c>
      <c r="J188" s="93">
        <v>42075</v>
      </c>
      <c r="K188" s="3">
        <v>30</v>
      </c>
      <c r="L188" s="2">
        <v>42005</v>
      </c>
      <c r="M188" s="2">
        <v>42369</v>
      </c>
      <c r="N188" s="3">
        <v>0</v>
      </c>
      <c r="O188" s="3">
        <v>2109</v>
      </c>
      <c r="P188" s="3">
        <v>0</v>
      </c>
      <c r="Q188" s="92">
        <f>IF(J188-F188&gt;0,IF(R188="S",J188-F188,0),0)</f>
        <v>0</v>
      </c>
      <c r="R188" s="67" t="str">
        <f>IF(G188-H188-I188-P188&gt;0,"N","S")</f>
        <v>N</v>
      </c>
      <c r="S188" s="3">
        <f>IF(G188-H188-I188-P188&gt;0,G188-H188-I188-P188,0)</f>
        <v>1156.59</v>
      </c>
      <c r="T188" s="67">
        <f>IF(J188-D188&gt;0,IF(R188="S",J188-D188,0),0)</f>
        <v>0</v>
      </c>
      <c r="U188" s="67">
        <f>IF(R188="S",H188*Q188,0)</f>
        <v>0</v>
      </c>
      <c r="V188" s="3">
        <f>IF(R188="S",H188*T188,0)</f>
        <v>0</v>
      </c>
      <c r="W188" s="3">
        <f>IF(R188="S",J188-F188-K188,0)</f>
        <v>0</v>
      </c>
      <c r="X188" s="3">
        <f>IF(R188="S",H188*W188,0)</f>
        <v>0</v>
      </c>
      <c r="Z188" s="2"/>
      <c r="AB188" s="2"/>
      <c r="AC188" s="2"/>
      <c r="AM188" s="1"/>
      <c r="AN188" s="2"/>
      <c r="AO188" s="1"/>
      <c r="AP188" s="2"/>
      <c r="AT188" s="2"/>
      <c r="AV188" s="2"/>
      <c r="AW188" s="2"/>
      <c r="BC188" s="2"/>
      <c r="BD188" s="2"/>
    </row>
    <row r="189" spans="1:56" ht="12.75">
      <c r="A189" s="3">
        <v>2015</v>
      </c>
      <c r="B189" s="3">
        <v>1367</v>
      </c>
      <c r="C189" s="1" t="s">
        <v>482</v>
      </c>
      <c r="D189" s="2">
        <v>41830</v>
      </c>
      <c r="E189" s="1" t="s">
        <v>483</v>
      </c>
      <c r="F189" s="2">
        <v>41835</v>
      </c>
      <c r="G189" s="67">
        <v>1167.3</v>
      </c>
      <c r="H189" s="67">
        <v>1156.59</v>
      </c>
      <c r="I189" s="67">
        <v>0</v>
      </c>
      <c r="J189" s="93">
        <v>42075</v>
      </c>
      <c r="K189" s="3">
        <v>30</v>
      </c>
      <c r="L189" s="2">
        <v>42005</v>
      </c>
      <c r="M189" s="2">
        <v>42369</v>
      </c>
      <c r="N189" s="3">
        <v>0</v>
      </c>
      <c r="O189" s="3">
        <v>2116</v>
      </c>
      <c r="P189" s="3">
        <v>0</v>
      </c>
      <c r="Q189" s="92">
        <f>IF(J189-F189&gt;0,IF(R189="S",J189-F189,0),0)</f>
        <v>0</v>
      </c>
      <c r="R189" s="67" t="str">
        <f>IF(G189-H189-I189-P189&gt;0,"N","S")</f>
        <v>N</v>
      </c>
      <c r="S189" s="3">
        <f>IF(G189-H189-I189-P189&gt;0,G189-H189-I189-P189,0)</f>
        <v>10.71</v>
      </c>
      <c r="T189" s="67">
        <f>IF(J189-D189&gt;0,IF(R189="S",J189-D189,0),0)</f>
        <v>0</v>
      </c>
      <c r="U189" s="67">
        <f>IF(R189="S",H189*Q189,0)</f>
        <v>0</v>
      </c>
      <c r="V189" s="3">
        <f>IF(R189="S",H189*T189,0)</f>
        <v>0</v>
      </c>
      <c r="W189" s="3">
        <f>IF(R189="S",J189-F189-K189,0)</f>
        <v>0</v>
      </c>
      <c r="X189" s="3">
        <f>IF(R189="S",H189*W189,0)</f>
        <v>0</v>
      </c>
      <c r="Z189" s="2"/>
      <c r="AB189" s="2"/>
      <c r="AC189" s="2"/>
      <c r="AM189" s="1"/>
      <c r="AN189" s="2"/>
      <c r="AO189" s="1"/>
      <c r="AP189" s="2"/>
      <c r="AT189" s="2"/>
      <c r="AV189" s="2"/>
      <c r="AW189" s="2"/>
      <c r="BC189" s="2"/>
      <c r="BD189" s="2"/>
    </row>
    <row r="190" spans="1:56" ht="12.75">
      <c r="A190" s="3">
        <v>2015</v>
      </c>
      <c r="B190" s="3">
        <v>1383</v>
      </c>
      <c r="C190" s="1" t="s">
        <v>484</v>
      </c>
      <c r="D190" s="2">
        <v>42069</v>
      </c>
      <c r="E190" s="1" t="s">
        <v>485</v>
      </c>
      <c r="F190" s="2">
        <v>42072</v>
      </c>
      <c r="G190" s="67">
        <v>283.77</v>
      </c>
      <c r="H190" s="67">
        <v>283.77</v>
      </c>
      <c r="I190" s="67">
        <v>0</v>
      </c>
      <c r="J190" s="93">
        <v>42075</v>
      </c>
      <c r="K190" s="3">
        <v>30</v>
      </c>
      <c r="L190" s="2">
        <v>42005</v>
      </c>
      <c r="M190" s="2">
        <v>42369</v>
      </c>
      <c r="N190" s="3">
        <v>0</v>
      </c>
      <c r="O190" s="3">
        <v>1307</v>
      </c>
      <c r="P190" s="3">
        <v>0</v>
      </c>
      <c r="Q190" s="92">
        <f>IF(J190-F190&gt;0,IF(R190="S",J190-F190,0),0)</f>
        <v>3</v>
      </c>
      <c r="R190" s="67" t="str">
        <f>IF(G190-H190-I190-P190&gt;0,"N","S")</f>
        <v>S</v>
      </c>
      <c r="S190" s="3">
        <f>IF(G190-H190-I190-P190&gt;0,G190-H190-I190-P190,0)</f>
        <v>0</v>
      </c>
      <c r="T190" s="67">
        <f>IF(J190-D190&gt;0,IF(R190="S",J190-D190,0),0)</f>
        <v>6</v>
      </c>
      <c r="U190" s="67">
        <f>IF(R190="S",H190*Q190,0)</f>
        <v>851.31</v>
      </c>
      <c r="V190" s="3">
        <f>IF(R190="S",H190*T190,0)</f>
        <v>1702.62</v>
      </c>
      <c r="W190" s="3">
        <f>IF(R190="S",J190-F190-K190,0)</f>
        <v>-27</v>
      </c>
      <c r="X190" s="3">
        <f>IF(R190="S",H190*W190,0)</f>
        <v>-7661.79</v>
      </c>
      <c r="Z190" s="2"/>
      <c r="AB190" s="2"/>
      <c r="AC190" s="2"/>
      <c r="AM190" s="1"/>
      <c r="AN190" s="2"/>
      <c r="AO190" s="1"/>
      <c r="AP190" s="2"/>
      <c r="AT190" s="2"/>
      <c r="AV190" s="2"/>
      <c r="AW190" s="2"/>
      <c r="BC190" s="2"/>
      <c r="BD190" s="2"/>
    </row>
    <row r="191" spans="1:56" ht="12.75">
      <c r="A191" s="3">
        <v>2014</v>
      </c>
      <c r="B191" s="3">
        <v>170</v>
      </c>
      <c r="C191" s="1" t="s">
        <v>169</v>
      </c>
      <c r="D191" s="2">
        <v>41973</v>
      </c>
      <c r="E191" s="1" t="s">
        <v>236</v>
      </c>
      <c r="F191" s="2">
        <v>41976</v>
      </c>
      <c r="G191" s="67">
        <v>1387.21</v>
      </c>
      <c r="H191" s="67">
        <v>1387.21</v>
      </c>
      <c r="I191" s="67">
        <v>0</v>
      </c>
      <c r="J191" s="93">
        <v>42073</v>
      </c>
      <c r="K191" s="3">
        <v>30</v>
      </c>
      <c r="L191" s="2">
        <v>42005</v>
      </c>
      <c r="M191" s="2">
        <v>42369</v>
      </c>
      <c r="N191" s="3">
        <v>0</v>
      </c>
      <c r="O191" s="3">
        <v>1303</v>
      </c>
      <c r="P191" s="3">
        <v>0</v>
      </c>
      <c r="Q191" s="92">
        <f>IF(J191-F191&gt;0,IF(R191="S",J191-F191,0),0)</f>
        <v>97</v>
      </c>
      <c r="R191" s="67" t="str">
        <f>IF(G191-H191-I191-P191&gt;0,"N","S")</f>
        <v>S</v>
      </c>
      <c r="S191" s="3">
        <f>IF(G191-H191-I191-P191&gt;0,G191-H191-I191-P191,0)</f>
        <v>0</v>
      </c>
      <c r="T191" s="67">
        <f>IF(J191-D191&gt;0,IF(R191="S",J191-D191,0),0)</f>
        <v>100</v>
      </c>
      <c r="U191" s="67">
        <f>IF(R191="S",H191*Q191,0)</f>
        <v>134559.37</v>
      </c>
      <c r="V191" s="3">
        <f>IF(R191="S",H191*T191,0)</f>
        <v>138721</v>
      </c>
      <c r="W191" s="3">
        <f>IF(R191="S",J191-F191-K191,0)</f>
        <v>67</v>
      </c>
      <c r="X191" s="3">
        <f>IF(R191="S",H191*W191,0)</f>
        <v>92943.07</v>
      </c>
      <c r="Z191" s="2"/>
      <c r="AB191" s="2"/>
      <c r="AC191" s="2"/>
      <c r="AM191" s="1"/>
      <c r="AN191" s="2"/>
      <c r="AO191" s="1"/>
      <c r="AP191" s="2"/>
      <c r="AT191" s="2"/>
      <c r="AV191" s="2"/>
      <c r="AW191" s="2"/>
      <c r="BC191" s="2"/>
      <c r="BD191" s="2"/>
    </row>
    <row r="192" spans="1:56" ht="12.75">
      <c r="A192" s="3">
        <v>2014</v>
      </c>
      <c r="B192" s="3">
        <v>251</v>
      </c>
      <c r="C192" s="1" t="s">
        <v>309</v>
      </c>
      <c r="D192" s="2">
        <v>41991</v>
      </c>
      <c r="E192" s="1" t="s">
        <v>143</v>
      </c>
      <c r="F192" s="2">
        <v>41995</v>
      </c>
      <c r="G192" s="67">
        <v>5368</v>
      </c>
      <c r="H192" s="67">
        <v>5368</v>
      </c>
      <c r="I192" s="67">
        <v>0</v>
      </c>
      <c r="J192" s="93">
        <v>42073</v>
      </c>
      <c r="K192" s="3">
        <v>30</v>
      </c>
      <c r="L192" s="2">
        <v>42005</v>
      </c>
      <c r="M192" s="2">
        <v>42369</v>
      </c>
      <c r="N192" s="3">
        <v>0</v>
      </c>
      <c r="O192" s="3">
        <v>2102</v>
      </c>
      <c r="P192" s="3">
        <v>968</v>
      </c>
      <c r="Q192" s="92">
        <f>IF(J192-F192&gt;0,IF(R192="S",J192-F192,0),0)</f>
        <v>78</v>
      </c>
      <c r="R192" s="67" t="str">
        <f>IF(G192-H192-I192-P192&gt;0,"N","S")</f>
        <v>S</v>
      </c>
      <c r="S192" s="3">
        <f>IF(G192-H192-I192-P192&gt;0,G192-H192-I192-P192,0)</f>
        <v>0</v>
      </c>
      <c r="T192" s="67">
        <f>IF(J192-D192&gt;0,IF(R192="S",J192-D192,0),0)</f>
        <v>82</v>
      </c>
      <c r="U192" s="67">
        <f>IF(R192="S",H192*Q192,0)</f>
        <v>418704</v>
      </c>
      <c r="V192" s="3">
        <f>IF(R192="S",H192*T192,0)</f>
        <v>440176</v>
      </c>
      <c r="W192" s="3">
        <f>IF(R192="S",J192-F192-K192,0)</f>
        <v>48</v>
      </c>
      <c r="X192" s="3">
        <f>IF(R192="S",H192*W192,0)</f>
        <v>257664</v>
      </c>
      <c r="Z192" s="2"/>
      <c r="AB192" s="2"/>
      <c r="AC192" s="2"/>
      <c r="AM192" s="1"/>
      <c r="AN192" s="2"/>
      <c r="AO192" s="1"/>
      <c r="AP192" s="2"/>
      <c r="AT192" s="2"/>
      <c r="AV192" s="2"/>
      <c r="AW192" s="2"/>
      <c r="BC192" s="2"/>
      <c r="BD192" s="2"/>
    </row>
    <row r="193" spans="1:56" ht="12.75">
      <c r="A193" s="3">
        <v>2015</v>
      </c>
      <c r="B193" s="3">
        <v>780</v>
      </c>
      <c r="C193" s="1" t="s">
        <v>397</v>
      </c>
      <c r="D193" s="2">
        <v>42027</v>
      </c>
      <c r="E193" s="1" t="s">
        <v>21</v>
      </c>
      <c r="F193" s="2">
        <v>42030</v>
      </c>
      <c r="G193" s="67">
        <v>1522.56</v>
      </c>
      <c r="H193" s="67">
        <v>1522.56</v>
      </c>
      <c r="I193" s="67">
        <v>0</v>
      </c>
      <c r="J193" s="93">
        <v>42065</v>
      </c>
      <c r="K193" s="3">
        <v>30</v>
      </c>
      <c r="L193" s="2">
        <v>42005</v>
      </c>
      <c r="M193" s="2">
        <v>42369</v>
      </c>
      <c r="N193" s="3">
        <v>0</v>
      </c>
      <c r="O193" s="3">
        <v>2109</v>
      </c>
      <c r="P193" s="3">
        <v>274.56</v>
      </c>
      <c r="Q193" s="92">
        <f>IF(J193-F193&gt;0,IF(R193="S",J193-F193,0),0)</f>
        <v>35</v>
      </c>
      <c r="R193" s="67" t="str">
        <f>IF(G193-H193-I193-P193&gt;0,"N","S")</f>
        <v>S</v>
      </c>
      <c r="S193" s="3">
        <f>IF(G193-H193-I193-P193&gt;0,G193-H193-I193-P193,0)</f>
        <v>0</v>
      </c>
      <c r="T193" s="67">
        <f>IF(J193-D193&gt;0,IF(R193="S",J193-D193,0),0)</f>
        <v>38</v>
      </c>
      <c r="U193" s="67">
        <f>IF(R193="S",H193*Q193,0)</f>
        <v>53289.6</v>
      </c>
      <c r="V193" s="3">
        <f>IF(R193="S",H193*T193,0)</f>
        <v>57857.28</v>
      </c>
      <c r="W193" s="3">
        <f>IF(R193="S",J193-F193-K193,0)</f>
        <v>5</v>
      </c>
      <c r="X193" s="3">
        <f>IF(R193="S",H193*W193,0)</f>
        <v>7612.8</v>
      </c>
      <c r="Z193" s="2"/>
      <c r="AB193" s="2"/>
      <c r="AC193" s="2"/>
      <c r="AM193" s="1"/>
      <c r="AN193" s="2"/>
      <c r="AO193" s="1"/>
      <c r="AP193" s="2"/>
      <c r="AT193" s="2"/>
      <c r="AV193" s="2"/>
      <c r="AW193" s="2"/>
      <c r="BC193" s="2"/>
      <c r="BD193" s="2"/>
    </row>
    <row r="194" spans="1:56" ht="12.75">
      <c r="A194" s="3">
        <v>2015</v>
      </c>
      <c r="B194" s="3">
        <v>793</v>
      </c>
      <c r="C194" s="1" t="s">
        <v>399</v>
      </c>
      <c r="D194" s="2">
        <v>42026</v>
      </c>
      <c r="E194" s="1" t="s">
        <v>400</v>
      </c>
      <c r="F194" s="2">
        <v>42031</v>
      </c>
      <c r="G194" s="67">
        <v>2537.6</v>
      </c>
      <c r="H194" s="67">
        <v>2537.6</v>
      </c>
      <c r="I194" s="67">
        <v>0</v>
      </c>
      <c r="J194" s="93">
        <v>42065</v>
      </c>
      <c r="K194" s="3">
        <v>30</v>
      </c>
      <c r="L194" s="2">
        <v>42005</v>
      </c>
      <c r="M194" s="2">
        <v>42369</v>
      </c>
      <c r="N194" s="3">
        <v>0</v>
      </c>
      <c r="O194" s="3">
        <v>2102</v>
      </c>
      <c r="P194" s="3">
        <v>457.6</v>
      </c>
      <c r="Q194" s="92">
        <f>IF(J194-F194&gt;0,IF(R194="S",J194-F194,0),0)</f>
        <v>34</v>
      </c>
      <c r="R194" s="67" t="str">
        <f>IF(G194-H194-I194-P194&gt;0,"N","S")</f>
        <v>S</v>
      </c>
      <c r="S194" s="3">
        <f>IF(G194-H194-I194-P194&gt;0,G194-H194-I194-P194,0)</f>
        <v>0</v>
      </c>
      <c r="T194" s="67">
        <f>IF(J194-D194&gt;0,IF(R194="S",J194-D194,0),0)</f>
        <v>39</v>
      </c>
      <c r="U194" s="67">
        <f>IF(R194="S",H194*Q194,0)</f>
        <v>86278.4</v>
      </c>
      <c r="V194" s="3">
        <f>IF(R194="S",H194*T194,0)</f>
        <v>98966.4</v>
      </c>
      <c r="W194" s="3">
        <f>IF(R194="S",J194-F194-K194,0)</f>
        <v>4</v>
      </c>
      <c r="X194" s="3">
        <f>IF(R194="S",H194*W194,0)</f>
        <v>10150.4</v>
      </c>
      <c r="Z194" s="2"/>
      <c r="AB194" s="2"/>
      <c r="AC194" s="2"/>
      <c r="AM194" s="1"/>
      <c r="AN194" s="2"/>
      <c r="AO194" s="1"/>
      <c r="AP194" s="2"/>
      <c r="AT194" s="2"/>
      <c r="AV194" s="2"/>
      <c r="AW194" s="2"/>
      <c r="BC194" s="2"/>
      <c r="BD194" s="2"/>
    </row>
    <row r="195" spans="1:56" ht="12.75">
      <c r="A195" s="3">
        <v>2015</v>
      </c>
      <c r="B195" s="3">
        <v>794</v>
      </c>
      <c r="C195" s="1" t="s">
        <v>401</v>
      </c>
      <c r="D195" s="2">
        <v>42026</v>
      </c>
      <c r="E195" s="1" t="s">
        <v>145</v>
      </c>
      <c r="F195" s="2">
        <v>42031</v>
      </c>
      <c r="G195" s="67">
        <v>5202.34</v>
      </c>
      <c r="H195" s="67">
        <v>5202.34</v>
      </c>
      <c r="I195" s="67">
        <v>0</v>
      </c>
      <c r="J195" s="93">
        <v>42065</v>
      </c>
      <c r="K195" s="3">
        <v>30</v>
      </c>
      <c r="L195" s="2">
        <v>42005</v>
      </c>
      <c r="M195" s="2">
        <v>42369</v>
      </c>
      <c r="N195" s="3">
        <v>0</v>
      </c>
      <c r="O195" s="3">
        <v>2102</v>
      </c>
      <c r="P195" s="3">
        <v>938.13</v>
      </c>
      <c r="Q195" s="92">
        <f>IF(J195-F195&gt;0,IF(R195="S",J195-F195,0),0)</f>
        <v>34</v>
      </c>
      <c r="R195" s="67" t="str">
        <f>IF(G195-H195-I195-P195&gt;0,"N","S")</f>
        <v>S</v>
      </c>
      <c r="S195" s="3">
        <f>IF(G195-H195-I195-P195&gt;0,G195-H195-I195-P195,0)</f>
        <v>0</v>
      </c>
      <c r="T195" s="67">
        <f>IF(J195-D195&gt;0,IF(R195="S",J195-D195,0),0)</f>
        <v>39</v>
      </c>
      <c r="U195" s="67">
        <f>IF(R195="S",H195*Q195,0)</f>
        <v>176879.56</v>
      </c>
      <c r="V195" s="3">
        <f>IF(R195="S",H195*T195,0)</f>
        <v>202891.26</v>
      </c>
      <c r="W195" s="3">
        <f>IF(R195="S",J195-F195-K195,0)</f>
        <v>4</v>
      </c>
      <c r="X195" s="3">
        <f>IF(R195="S",H195*W195,0)</f>
        <v>20809.36</v>
      </c>
      <c r="Z195" s="2"/>
      <c r="AB195" s="2"/>
      <c r="AC195" s="2"/>
      <c r="AM195" s="1"/>
      <c r="AN195" s="2"/>
      <c r="AO195" s="1"/>
      <c r="AP195" s="2"/>
      <c r="AT195" s="2"/>
      <c r="AV195" s="2"/>
      <c r="AW195" s="2"/>
      <c r="BC195" s="2"/>
      <c r="BD195" s="2"/>
    </row>
    <row r="196" spans="1:56" ht="12.75">
      <c r="A196" s="3">
        <v>2015</v>
      </c>
      <c r="B196" s="3">
        <v>790</v>
      </c>
      <c r="C196" s="1" t="s">
        <v>402</v>
      </c>
      <c r="D196" s="2">
        <v>42027</v>
      </c>
      <c r="E196" s="1" t="s">
        <v>403</v>
      </c>
      <c r="F196" s="2">
        <v>42031</v>
      </c>
      <c r="G196" s="67">
        <v>6724.89</v>
      </c>
      <c r="H196" s="67">
        <v>6724.87</v>
      </c>
      <c r="I196" s="67">
        <v>0</v>
      </c>
      <c r="J196" s="93">
        <v>42065</v>
      </c>
      <c r="K196" s="3">
        <v>30</v>
      </c>
      <c r="L196" s="2">
        <v>42005</v>
      </c>
      <c r="M196" s="2">
        <v>42369</v>
      </c>
      <c r="N196" s="3">
        <v>0</v>
      </c>
      <c r="O196" s="3">
        <v>2102</v>
      </c>
      <c r="P196" s="3">
        <v>0</v>
      </c>
      <c r="Q196" s="92">
        <f>IF(J196-F196&gt;0,IF(R196="S",J196-F196,0),0)</f>
        <v>0</v>
      </c>
      <c r="R196" s="67" t="str">
        <f>IF(G196-H196-I196-P196&gt;0,"N","S")</f>
        <v>N</v>
      </c>
      <c r="S196" s="3">
        <f>IF(G196-H196-I196-P196&gt;0,G196-H196-I196-P196,0)</f>
        <v>0.0200000000004366</v>
      </c>
      <c r="T196" s="67">
        <f>IF(J196-D196&gt;0,IF(R196="S",J196-D196,0),0)</f>
        <v>0</v>
      </c>
      <c r="U196" s="67">
        <f>IF(R196="S",H196*Q196,0)</f>
        <v>0</v>
      </c>
      <c r="V196" s="3">
        <f>IF(R196="S",H196*T196,0)</f>
        <v>0</v>
      </c>
      <c r="W196" s="3">
        <f>IF(R196="S",J196-F196-K196,0)</f>
        <v>0</v>
      </c>
      <c r="X196" s="3">
        <f>IF(R196="S",H196*W196,0)</f>
        <v>0</v>
      </c>
      <c r="Z196" s="2"/>
      <c r="AB196" s="2"/>
      <c r="AC196" s="2"/>
      <c r="AM196" s="1"/>
      <c r="AN196" s="2"/>
      <c r="AO196" s="1"/>
      <c r="AP196" s="2"/>
      <c r="AT196" s="2"/>
      <c r="AV196" s="2"/>
      <c r="AW196" s="2"/>
      <c r="BC196" s="2"/>
      <c r="BD196" s="2"/>
    </row>
    <row r="197" spans="1:56" ht="12.75">
      <c r="A197" s="3">
        <v>2015</v>
      </c>
      <c r="B197" s="3">
        <v>922</v>
      </c>
      <c r="C197" s="1" t="s">
        <v>404</v>
      </c>
      <c r="D197" s="2">
        <v>42027</v>
      </c>
      <c r="E197" s="1" t="s">
        <v>21</v>
      </c>
      <c r="F197" s="2">
        <v>42044</v>
      </c>
      <c r="G197" s="67">
        <v>2488.8</v>
      </c>
      <c r="H197" s="67">
        <v>2488.8</v>
      </c>
      <c r="I197" s="67">
        <v>0</v>
      </c>
      <c r="J197" s="93">
        <v>42065</v>
      </c>
      <c r="K197" s="3">
        <v>30</v>
      </c>
      <c r="L197" s="2">
        <v>42005</v>
      </c>
      <c r="M197" s="2">
        <v>42369</v>
      </c>
      <c r="N197" s="3">
        <v>0</v>
      </c>
      <c r="O197" s="3">
        <v>2102</v>
      </c>
      <c r="P197" s="3">
        <v>0</v>
      </c>
      <c r="Q197" s="92">
        <f>IF(J197-F197&gt;0,IF(R197="S",J197-F197,0),0)</f>
        <v>21</v>
      </c>
      <c r="R197" s="67" t="str">
        <f>IF(G197-H197-I197-P197&gt;0,"N","S")</f>
        <v>S</v>
      </c>
      <c r="S197" s="3">
        <f>IF(G197-H197-I197-P197&gt;0,G197-H197-I197-P197,0)</f>
        <v>0</v>
      </c>
      <c r="T197" s="67">
        <f>IF(J197-D197&gt;0,IF(R197="S",J197-D197,0),0)</f>
        <v>38</v>
      </c>
      <c r="U197" s="67">
        <f>IF(R197="S",H197*Q197,0)</f>
        <v>52264.8</v>
      </c>
      <c r="V197" s="3">
        <f>IF(R197="S",H197*T197,0)</f>
        <v>94574.4</v>
      </c>
      <c r="W197" s="3">
        <f>IF(R197="S",J197-F197-K197,0)</f>
        <v>-9</v>
      </c>
      <c r="X197" s="3">
        <f>IF(R197="S",H197*W197,0)</f>
        <v>-22399.2</v>
      </c>
      <c r="Z197" s="2"/>
      <c r="AB197" s="2"/>
      <c r="AC197" s="2"/>
      <c r="AM197" s="1"/>
      <c r="AN197" s="2"/>
      <c r="AO197" s="1"/>
      <c r="AP197" s="2"/>
      <c r="AT197" s="2"/>
      <c r="AV197" s="2"/>
      <c r="AW197" s="2"/>
      <c r="BC197" s="2"/>
      <c r="BD197" s="2"/>
    </row>
    <row r="198" spans="1:56" ht="12.75">
      <c r="A198" s="3">
        <v>2015</v>
      </c>
      <c r="B198" s="3">
        <v>1296</v>
      </c>
      <c r="C198" s="1" t="s">
        <v>461</v>
      </c>
      <c r="D198" s="2">
        <v>41948</v>
      </c>
      <c r="E198" s="1" t="s">
        <v>462</v>
      </c>
      <c r="F198" s="2">
        <v>42065</v>
      </c>
      <c r="G198" s="67">
        <v>427.6</v>
      </c>
      <c r="H198" s="67">
        <v>427.6</v>
      </c>
      <c r="I198" s="67">
        <v>0</v>
      </c>
      <c r="J198" s="93">
        <v>42065</v>
      </c>
      <c r="K198" s="3">
        <v>30</v>
      </c>
      <c r="L198" s="2">
        <v>42005</v>
      </c>
      <c r="M198" s="2">
        <v>42369</v>
      </c>
      <c r="N198" s="3">
        <v>0</v>
      </c>
      <c r="O198" s="3">
        <v>1304</v>
      </c>
      <c r="P198" s="3">
        <v>0</v>
      </c>
      <c r="Q198" s="92">
        <f>IF(J198-F198&gt;0,IF(R198="S",J198-F198,0),0)</f>
        <v>0</v>
      </c>
      <c r="R198" s="67" t="str">
        <f>IF(G198-H198-I198-P198&gt;0,"N","S")</f>
        <v>S</v>
      </c>
      <c r="S198" s="3">
        <f>IF(G198-H198-I198-P198&gt;0,G198-H198-I198-P198,0)</f>
        <v>0</v>
      </c>
      <c r="T198" s="67">
        <f>IF(J198-D198&gt;0,IF(R198="S",J198-D198,0),0)</f>
        <v>117</v>
      </c>
      <c r="U198" s="67">
        <f>IF(R198="S",H198*Q198,0)</f>
        <v>0</v>
      </c>
      <c r="V198" s="3">
        <f>IF(R198="S",H198*T198,0)</f>
        <v>50029.2</v>
      </c>
      <c r="W198" s="3">
        <f>IF(R198="S",J198-F198-K198,0)</f>
        <v>-30</v>
      </c>
      <c r="X198" s="3">
        <f>IF(R198="S",H198*W198,0)</f>
        <v>-12828</v>
      </c>
      <c r="Z198" s="2"/>
      <c r="AB198" s="2"/>
      <c r="AC198" s="2"/>
      <c r="AM198" s="1"/>
      <c r="AN198" s="2"/>
      <c r="AO198" s="1"/>
      <c r="AP198" s="2"/>
      <c r="AT198" s="2"/>
      <c r="AV198" s="2"/>
      <c r="AW198" s="2"/>
      <c r="BC198" s="2"/>
      <c r="BD198" s="2"/>
    </row>
    <row r="199" spans="1:56" ht="12.75">
      <c r="A199" s="3">
        <v>2015</v>
      </c>
      <c r="B199" s="3">
        <v>1294</v>
      </c>
      <c r="C199" s="1" t="s">
        <v>461</v>
      </c>
      <c r="D199" s="2">
        <v>41977</v>
      </c>
      <c r="E199" s="1" t="s">
        <v>463</v>
      </c>
      <c r="F199" s="2">
        <v>42065</v>
      </c>
      <c r="G199" s="67">
        <v>1868.33</v>
      </c>
      <c r="H199" s="67">
        <v>1868.33</v>
      </c>
      <c r="I199" s="67">
        <v>0</v>
      </c>
      <c r="J199" s="93">
        <v>42065</v>
      </c>
      <c r="K199" s="3">
        <v>30</v>
      </c>
      <c r="L199" s="2">
        <v>42005</v>
      </c>
      <c r="M199" s="2">
        <v>42369</v>
      </c>
      <c r="N199" s="3">
        <v>0</v>
      </c>
      <c r="O199" s="3">
        <v>1304</v>
      </c>
      <c r="P199" s="3">
        <v>0</v>
      </c>
      <c r="Q199" s="92">
        <f>IF(J199-F199&gt;0,IF(R199="S",J199-F199,0),0)</f>
        <v>0</v>
      </c>
      <c r="R199" s="67" t="str">
        <f>IF(G199-H199-I199-P199&gt;0,"N","S")</f>
        <v>S</v>
      </c>
      <c r="S199" s="3">
        <f>IF(G199-H199-I199-P199&gt;0,G199-H199-I199-P199,0)</f>
        <v>0</v>
      </c>
      <c r="T199" s="67">
        <f>IF(J199-D199&gt;0,IF(R199="S",J199-D199,0),0)</f>
        <v>88</v>
      </c>
      <c r="U199" s="67">
        <f>IF(R199="S",H199*Q199,0)</f>
        <v>0</v>
      </c>
      <c r="V199" s="3">
        <f>IF(R199="S",H199*T199,0)</f>
        <v>164413.04</v>
      </c>
      <c r="W199" s="3">
        <f>IF(R199="S",J199-F199-K199,0)</f>
        <v>-30</v>
      </c>
      <c r="X199" s="3">
        <f>IF(R199="S",H199*W199,0)</f>
        <v>-56049.9</v>
      </c>
      <c r="Z199" s="2"/>
      <c r="AB199" s="2"/>
      <c r="AC199" s="2"/>
      <c r="AM199" s="1"/>
      <c r="AN199" s="2"/>
      <c r="AO199" s="1"/>
      <c r="AP199" s="2"/>
      <c r="AT199" s="2"/>
      <c r="AV199" s="2"/>
      <c r="AW199" s="2"/>
      <c r="BC199" s="2"/>
      <c r="BD199" s="2"/>
    </row>
    <row r="200" spans="1:56" ht="12.75">
      <c r="A200" s="3">
        <v>2015</v>
      </c>
      <c r="B200" s="3">
        <v>1295</v>
      </c>
      <c r="C200" s="1" t="s">
        <v>461</v>
      </c>
      <c r="D200" s="2">
        <v>41991</v>
      </c>
      <c r="E200" s="1" t="s">
        <v>464</v>
      </c>
      <c r="F200" s="2">
        <v>42065</v>
      </c>
      <c r="G200" s="67">
        <v>1400.05</v>
      </c>
      <c r="H200" s="67">
        <v>1400.05</v>
      </c>
      <c r="I200" s="67">
        <v>0</v>
      </c>
      <c r="J200" s="93">
        <v>42065</v>
      </c>
      <c r="K200" s="3">
        <v>30</v>
      </c>
      <c r="L200" s="2">
        <v>42005</v>
      </c>
      <c r="M200" s="2">
        <v>42369</v>
      </c>
      <c r="N200" s="3">
        <v>0</v>
      </c>
      <c r="O200" s="3">
        <v>1304</v>
      </c>
      <c r="P200" s="3">
        <v>0</v>
      </c>
      <c r="Q200" s="92">
        <f>IF(J200-F200&gt;0,IF(R200="S",J200-F200,0),0)</f>
        <v>0</v>
      </c>
      <c r="R200" s="67" t="str">
        <f>IF(G200-H200-I200-P200&gt;0,"N","S")</f>
        <v>S</v>
      </c>
      <c r="S200" s="3">
        <f>IF(G200-H200-I200-P200&gt;0,G200-H200-I200-P200,0)</f>
        <v>0</v>
      </c>
      <c r="T200" s="67">
        <f>IF(J200-D200&gt;0,IF(R200="S",J200-D200,0),0)</f>
        <v>74</v>
      </c>
      <c r="U200" s="67">
        <f>IF(R200="S",H200*Q200,0)</f>
        <v>0</v>
      </c>
      <c r="V200" s="3">
        <f>IF(R200="S",H200*T200,0)</f>
        <v>103603.7</v>
      </c>
      <c r="W200" s="3">
        <f>IF(R200="S",J200-F200-K200,0)</f>
        <v>-30</v>
      </c>
      <c r="X200" s="3">
        <f>IF(R200="S",H200*W200,0)</f>
        <v>-42001.5</v>
      </c>
      <c r="Z200" s="2"/>
      <c r="AB200" s="2"/>
      <c r="AC200" s="2"/>
      <c r="AM200" s="1"/>
      <c r="AN200" s="2"/>
      <c r="AO200" s="1"/>
      <c r="AP200" s="2"/>
      <c r="AT200" s="2"/>
      <c r="AV200" s="2"/>
      <c r="AW200" s="2"/>
      <c r="BC200" s="2"/>
      <c r="BD200" s="2"/>
    </row>
    <row r="201" spans="1:56" ht="12.75">
      <c r="A201" s="3">
        <v>2015</v>
      </c>
      <c r="B201" s="3">
        <v>1287</v>
      </c>
      <c r="C201" s="1" t="s">
        <v>461</v>
      </c>
      <c r="D201" s="2">
        <v>42017</v>
      </c>
      <c r="E201" s="1" t="s">
        <v>465</v>
      </c>
      <c r="F201" s="2">
        <v>42065</v>
      </c>
      <c r="G201" s="67">
        <v>312.34</v>
      </c>
      <c r="H201" s="67">
        <v>256.02</v>
      </c>
      <c r="I201" s="67">
        <v>0</v>
      </c>
      <c r="J201" s="93">
        <v>42065</v>
      </c>
      <c r="K201" s="3">
        <v>30</v>
      </c>
      <c r="L201" s="2">
        <v>42005</v>
      </c>
      <c r="M201" s="2">
        <v>42369</v>
      </c>
      <c r="N201" s="3">
        <v>0</v>
      </c>
      <c r="O201" s="3">
        <v>1304</v>
      </c>
      <c r="P201" s="3">
        <v>56.32</v>
      </c>
      <c r="Q201" s="92">
        <f>IF(J201-F201&gt;0,IF(R201="S",J201-F201,0),0)</f>
        <v>0</v>
      </c>
      <c r="R201" s="67" t="str">
        <f>IF(G201-H201-I201-P201&gt;0,"N","S")</f>
        <v>S</v>
      </c>
      <c r="S201" s="3">
        <f>IF(G201-H201-I201-P201&gt;0,G201-H201-I201-P201,0)</f>
        <v>0</v>
      </c>
      <c r="T201" s="67">
        <f>IF(J201-D201&gt;0,IF(R201="S",J201-D201,0),0)</f>
        <v>48</v>
      </c>
      <c r="U201" s="67">
        <f>IF(R201="S",H201*Q201,0)</f>
        <v>0</v>
      </c>
      <c r="V201" s="3">
        <f>IF(R201="S",H201*T201,0)</f>
        <v>12288.96</v>
      </c>
      <c r="W201" s="3">
        <f>IF(R201="S",J201-F201-K201,0)</f>
        <v>-30</v>
      </c>
      <c r="X201" s="3">
        <f>IF(R201="S",H201*W201,0)</f>
        <v>-7680.6</v>
      </c>
      <c r="Z201" s="2"/>
      <c r="AB201" s="2"/>
      <c r="AC201" s="2"/>
      <c r="AM201" s="1"/>
      <c r="AN201" s="2"/>
      <c r="AO201" s="1"/>
      <c r="AP201" s="2"/>
      <c r="AT201" s="2"/>
      <c r="AV201" s="2"/>
      <c r="AW201" s="2"/>
      <c r="BC201" s="2"/>
      <c r="BD201" s="2"/>
    </row>
    <row r="202" spans="1:56" ht="12.75">
      <c r="A202" s="3">
        <v>2015</v>
      </c>
      <c r="B202" s="3">
        <v>1288</v>
      </c>
      <c r="C202" s="1" t="s">
        <v>461</v>
      </c>
      <c r="D202" s="2">
        <v>42017</v>
      </c>
      <c r="E202" s="1" t="s">
        <v>466</v>
      </c>
      <c r="F202" s="2">
        <v>42065</v>
      </c>
      <c r="G202" s="67">
        <v>601.63</v>
      </c>
      <c r="H202" s="67">
        <v>545.31</v>
      </c>
      <c r="I202" s="67">
        <v>0</v>
      </c>
      <c r="J202" s="93">
        <v>42065</v>
      </c>
      <c r="K202" s="3">
        <v>30</v>
      </c>
      <c r="L202" s="2">
        <v>42005</v>
      </c>
      <c r="M202" s="2">
        <v>42369</v>
      </c>
      <c r="N202" s="3">
        <v>0</v>
      </c>
      <c r="O202" s="3">
        <v>1304</v>
      </c>
      <c r="P202" s="3">
        <v>56.32</v>
      </c>
      <c r="Q202" s="92">
        <f>IF(J202-F202&gt;0,IF(R202="S",J202-F202,0),0)</f>
        <v>0</v>
      </c>
      <c r="R202" s="67" t="str">
        <f>IF(G202-H202-I202-P202&gt;0,"N","S")</f>
        <v>N</v>
      </c>
      <c r="S202" s="3">
        <f>IF(G202-H202-I202-P202&gt;0,G202-H202-I202-P202,0)</f>
        <v>4.9737991503207E-14</v>
      </c>
      <c r="T202" s="67">
        <f>IF(J202-D202&gt;0,IF(R202="S",J202-D202,0),0)</f>
        <v>0</v>
      </c>
      <c r="U202" s="67">
        <f>IF(R202="S",H202*Q202,0)</f>
        <v>0</v>
      </c>
      <c r="V202" s="3">
        <f>IF(R202="S",H202*T202,0)</f>
        <v>0</v>
      </c>
      <c r="W202" s="3">
        <f>IF(R202="S",J202-F202-K202,0)</f>
        <v>0</v>
      </c>
      <c r="X202" s="3">
        <f>IF(R202="S",H202*W202,0)</f>
        <v>0</v>
      </c>
      <c r="Z202" s="2"/>
      <c r="AB202" s="2"/>
      <c r="AC202" s="2"/>
      <c r="AM202" s="1"/>
      <c r="AN202" s="2"/>
      <c r="AO202" s="1"/>
      <c r="AP202" s="2"/>
      <c r="AT202" s="2"/>
      <c r="AV202" s="2"/>
      <c r="AW202" s="2"/>
      <c r="BC202" s="2"/>
      <c r="BD202" s="2"/>
    </row>
    <row r="203" spans="1:56" ht="12.75">
      <c r="A203" s="3">
        <v>2015</v>
      </c>
      <c r="B203" s="3">
        <v>1289</v>
      </c>
      <c r="C203" s="1" t="s">
        <v>461</v>
      </c>
      <c r="D203" s="2">
        <v>42019</v>
      </c>
      <c r="E203" s="1" t="s">
        <v>467</v>
      </c>
      <c r="F203" s="2">
        <v>42065</v>
      </c>
      <c r="G203" s="67">
        <v>288.99</v>
      </c>
      <c r="H203" s="67">
        <v>236.88</v>
      </c>
      <c r="I203" s="67">
        <v>0</v>
      </c>
      <c r="J203" s="93">
        <v>42065</v>
      </c>
      <c r="K203" s="3">
        <v>30</v>
      </c>
      <c r="L203" s="2">
        <v>42005</v>
      </c>
      <c r="M203" s="2">
        <v>42369</v>
      </c>
      <c r="N203" s="3">
        <v>0</v>
      </c>
      <c r="O203" s="3">
        <v>1304</v>
      </c>
      <c r="P203" s="3">
        <v>52.11</v>
      </c>
      <c r="Q203" s="92">
        <f>IF(J203-F203&gt;0,IF(R203="S",J203-F203,0),0)</f>
        <v>0</v>
      </c>
      <c r="R203" s="67" t="str">
        <f>IF(G203-H203-I203-P203&gt;0,"N","S")</f>
        <v>N</v>
      </c>
      <c r="S203" s="3">
        <f>IF(G203-H203-I203-P203&gt;0,G203-H203-I203-P203,0)</f>
        <v>1.4210854715202E-14</v>
      </c>
      <c r="T203" s="67">
        <f>IF(J203-D203&gt;0,IF(R203="S",J203-D203,0),0)</f>
        <v>0</v>
      </c>
      <c r="U203" s="67">
        <f>IF(R203="S",H203*Q203,0)</f>
        <v>0</v>
      </c>
      <c r="V203" s="3">
        <f>IF(R203="S",H203*T203,0)</f>
        <v>0</v>
      </c>
      <c r="W203" s="3">
        <f>IF(R203="S",J203-F203-K203,0)</f>
        <v>0</v>
      </c>
      <c r="X203" s="3">
        <f>IF(R203="S",H203*W203,0)</f>
        <v>0</v>
      </c>
      <c r="Z203" s="2"/>
      <c r="AB203" s="2"/>
      <c r="AC203" s="2"/>
      <c r="AM203" s="1"/>
      <c r="AN203" s="2"/>
      <c r="AO203" s="1"/>
      <c r="AP203" s="2"/>
      <c r="AT203" s="2"/>
      <c r="AV203" s="2"/>
      <c r="AW203" s="2"/>
      <c r="BC203" s="2"/>
      <c r="BD203" s="2"/>
    </row>
    <row r="204" spans="1:56" ht="12.75">
      <c r="A204" s="3">
        <v>2015</v>
      </c>
      <c r="B204" s="3">
        <v>1293</v>
      </c>
      <c r="C204" s="1" t="s">
        <v>461</v>
      </c>
      <c r="D204" s="2">
        <v>42019</v>
      </c>
      <c r="E204" s="1" t="s">
        <v>468</v>
      </c>
      <c r="F204" s="2">
        <v>42065</v>
      </c>
      <c r="G204" s="67">
        <v>4014.56</v>
      </c>
      <c r="H204" s="67">
        <v>3290.62</v>
      </c>
      <c r="I204" s="67">
        <v>0</v>
      </c>
      <c r="J204" s="93">
        <v>42065</v>
      </c>
      <c r="K204" s="3">
        <v>30</v>
      </c>
      <c r="L204" s="2">
        <v>42005</v>
      </c>
      <c r="M204" s="2">
        <v>42369</v>
      </c>
      <c r="N204" s="3">
        <v>0</v>
      </c>
      <c r="O204" s="3">
        <v>1304</v>
      </c>
      <c r="P204" s="3">
        <v>723.94</v>
      </c>
      <c r="Q204" s="92">
        <f>IF(J204-F204&gt;0,IF(R204="S",J204-F204,0),0)</f>
        <v>0</v>
      </c>
      <c r="R204" s="67" t="str">
        <f>IF(G204-H204-I204-P204&gt;0,"N","S")</f>
        <v>S</v>
      </c>
      <c r="S204" s="3">
        <f>IF(G204-H204-I204-P204&gt;0,G204-H204-I204-P204,0)</f>
        <v>0</v>
      </c>
      <c r="T204" s="67">
        <f>IF(J204-D204&gt;0,IF(R204="S",J204-D204,0),0)</f>
        <v>46</v>
      </c>
      <c r="U204" s="67">
        <f>IF(R204="S",H204*Q204,0)</f>
        <v>0</v>
      </c>
      <c r="V204" s="3">
        <f>IF(R204="S",H204*T204,0)</f>
        <v>151368.52</v>
      </c>
      <c r="W204" s="3">
        <f>IF(R204="S",J204-F204-K204,0)</f>
        <v>-30</v>
      </c>
      <c r="X204" s="3">
        <f>IF(R204="S",H204*W204,0)</f>
        <v>-98718.6</v>
      </c>
      <c r="Z204" s="2"/>
      <c r="AB204" s="2"/>
      <c r="AC204" s="2"/>
      <c r="AM204" s="1"/>
      <c r="AN204" s="2"/>
      <c r="AO204" s="1"/>
      <c r="AP204" s="2"/>
      <c r="AT204" s="2"/>
      <c r="AV204" s="2"/>
      <c r="AW204" s="2"/>
      <c r="BC204" s="2"/>
      <c r="BD204" s="2"/>
    </row>
    <row r="205" spans="1:56" ht="12.75">
      <c r="A205" s="3">
        <v>2015</v>
      </c>
      <c r="B205" s="3">
        <v>1291</v>
      </c>
      <c r="C205" s="1" t="s">
        <v>461</v>
      </c>
      <c r="D205" s="2">
        <v>42025</v>
      </c>
      <c r="E205" s="1" t="s">
        <v>469</v>
      </c>
      <c r="F205" s="2">
        <v>42065</v>
      </c>
      <c r="G205" s="67">
        <v>15521.4</v>
      </c>
      <c r="H205" s="67">
        <v>12722.46</v>
      </c>
      <c r="I205" s="67">
        <v>0</v>
      </c>
      <c r="J205" s="93">
        <v>42065</v>
      </c>
      <c r="K205" s="3">
        <v>30</v>
      </c>
      <c r="L205" s="2">
        <v>42005</v>
      </c>
      <c r="M205" s="2">
        <v>42369</v>
      </c>
      <c r="N205" s="3">
        <v>0</v>
      </c>
      <c r="O205" s="3">
        <v>1304</v>
      </c>
      <c r="P205" s="3">
        <v>2798.94</v>
      </c>
      <c r="Q205" s="92">
        <f>IF(J205-F205&gt;0,IF(R205="S",J205-F205,0),0)</f>
        <v>0</v>
      </c>
      <c r="R205" s="67" t="str">
        <f>IF(G205-H205-I205-P205&gt;0,"N","S")</f>
        <v>N</v>
      </c>
      <c r="S205" s="3">
        <f>IF(G205-H205-I205-P205&gt;0,G205-H205-I205-P205,0)</f>
        <v>4.54747350886464E-13</v>
      </c>
      <c r="T205" s="67">
        <f>IF(J205-D205&gt;0,IF(R205="S",J205-D205,0),0)</f>
        <v>0</v>
      </c>
      <c r="U205" s="67">
        <f>IF(R205="S",H205*Q205,0)</f>
        <v>0</v>
      </c>
      <c r="V205" s="3">
        <f>IF(R205="S",H205*T205,0)</f>
        <v>0</v>
      </c>
      <c r="W205" s="3">
        <f>IF(R205="S",J205-F205-K205,0)</f>
        <v>0</v>
      </c>
      <c r="X205" s="3">
        <f>IF(R205="S",H205*W205,0)</f>
        <v>0</v>
      </c>
      <c r="Z205" s="2"/>
      <c r="AB205" s="2"/>
      <c r="AC205" s="2"/>
      <c r="AM205" s="1"/>
      <c r="AN205" s="2"/>
      <c r="AO205" s="1"/>
      <c r="AP205" s="2"/>
      <c r="AT205" s="2"/>
      <c r="AV205" s="2"/>
      <c r="AW205" s="2"/>
      <c r="BC205" s="2"/>
      <c r="BD205" s="2"/>
    </row>
    <row r="206" spans="1:56" ht="12.75">
      <c r="A206" s="3">
        <v>2015</v>
      </c>
      <c r="B206" s="3">
        <v>1292</v>
      </c>
      <c r="C206" s="1" t="s">
        <v>461</v>
      </c>
      <c r="D206" s="2">
        <v>42025</v>
      </c>
      <c r="E206" s="1" t="s">
        <v>470</v>
      </c>
      <c r="F206" s="2">
        <v>42065</v>
      </c>
      <c r="G206" s="67">
        <v>4486.31</v>
      </c>
      <c r="H206" s="67">
        <v>3677.3</v>
      </c>
      <c r="I206" s="67">
        <v>0</v>
      </c>
      <c r="J206" s="93">
        <v>42065</v>
      </c>
      <c r="K206" s="3">
        <v>30</v>
      </c>
      <c r="L206" s="2">
        <v>42005</v>
      </c>
      <c r="M206" s="2">
        <v>42369</v>
      </c>
      <c r="N206" s="3">
        <v>0</v>
      </c>
      <c r="O206" s="3">
        <v>1304</v>
      </c>
      <c r="P206" s="3">
        <v>809.01</v>
      </c>
      <c r="Q206" s="92">
        <f>IF(J206-F206&gt;0,IF(R206="S",J206-F206,0),0)</f>
        <v>0</v>
      </c>
      <c r="R206" s="67" t="str">
        <f>IF(G206-H206-I206-P206&gt;0,"N","S")</f>
        <v>N</v>
      </c>
      <c r="S206" s="3">
        <f>IF(G206-H206-I206-P206&gt;0,G206-H206-I206-P206,0)</f>
        <v>2.27373675443232E-13</v>
      </c>
      <c r="T206" s="67">
        <f>IF(J206-D206&gt;0,IF(R206="S",J206-D206,0),0)</f>
        <v>0</v>
      </c>
      <c r="U206" s="67">
        <f>IF(R206="S",H206*Q206,0)</f>
        <v>0</v>
      </c>
      <c r="V206" s="3">
        <f>IF(R206="S",H206*T206,0)</f>
        <v>0</v>
      </c>
      <c r="W206" s="3">
        <f>IF(R206="S",J206-F206-K206,0)</f>
        <v>0</v>
      </c>
      <c r="X206" s="3">
        <f>IF(R206="S",H206*W206,0)</f>
        <v>0</v>
      </c>
      <c r="Z206" s="2"/>
      <c r="AB206" s="2"/>
      <c r="AC206" s="2"/>
      <c r="AM206" s="1"/>
      <c r="AN206" s="2"/>
      <c r="AO206" s="1"/>
      <c r="AP206" s="2"/>
      <c r="AT206" s="2"/>
      <c r="AV206" s="2"/>
      <c r="AW206" s="2"/>
      <c r="BC206" s="2"/>
      <c r="BD206" s="2"/>
    </row>
    <row r="207" spans="1:56" ht="12.75">
      <c r="A207" s="3">
        <v>2015</v>
      </c>
      <c r="B207" s="3">
        <v>1290</v>
      </c>
      <c r="C207" s="1" t="s">
        <v>461</v>
      </c>
      <c r="D207" s="2">
        <v>42040</v>
      </c>
      <c r="E207" s="1" t="s">
        <v>471</v>
      </c>
      <c r="F207" s="2">
        <v>42065</v>
      </c>
      <c r="G207" s="67">
        <v>3778.74</v>
      </c>
      <c r="H207" s="67">
        <v>3097.33</v>
      </c>
      <c r="I207" s="67">
        <v>0</v>
      </c>
      <c r="J207" s="93">
        <v>42065</v>
      </c>
      <c r="K207" s="3">
        <v>30</v>
      </c>
      <c r="L207" s="2">
        <v>42005</v>
      </c>
      <c r="M207" s="2">
        <v>42369</v>
      </c>
      <c r="N207" s="3">
        <v>0</v>
      </c>
      <c r="O207" s="3">
        <v>1304</v>
      </c>
      <c r="P207" s="3">
        <v>681.41</v>
      </c>
      <c r="Q207" s="92">
        <f>IF(J207-F207&gt;0,IF(R207="S",J207-F207,0),0)</f>
        <v>0</v>
      </c>
      <c r="R207" s="67" t="str">
        <f>IF(G207-H207-I207-P207&gt;0,"N","S")</f>
        <v>S</v>
      </c>
      <c r="S207" s="3">
        <f>IF(G207-H207-I207-P207&gt;0,G207-H207-I207-P207,0)</f>
        <v>0</v>
      </c>
      <c r="T207" s="67">
        <f>IF(J207-D207&gt;0,IF(R207="S",J207-D207,0),0)</f>
        <v>25</v>
      </c>
      <c r="U207" s="67">
        <f>IF(R207="S",H207*Q207,0)</f>
        <v>0</v>
      </c>
      <c r="V207" s="3">
        <f>IF(R207="S",H207*T207,0)</f>
        <v>77433.25</v>
      </c>
      <c r="W207" s="3">
        <f>IF(R207="S",J207-F207-K207,0)</f>
        <v>-30</v>
      </c>
      <c r="X207" s="3">
        <f>IF(R207="S",H207*W207,0)</f>
        <v>-92919.9</v>
      </c>
      <c r="Z207" s="2"/>
      <c r="AB207" s="2"/>
      <c r="AC207" s="2"/>
      <c r="AM207" s="1"/>
      <c r="AN207" s="2"/>
      <c r="AO207" s="1"/>
      <c r="AP207" s="2"/>
      <c r="AT207" s="2"/>
      <c r="AV207" s="2"/>
      <c r="AW207" s="2"/>
      <c r="BC207" s="2"/>
      <c r="BD207" s="2"/>
    </row>
    <row r="208" spans="1:56" ht="12.75">
      <c r="A208" s="3">
        <v>2015</v>
      </c>
      <c r="B208" s="3">
        <v>609</v>
      </c>
      <c r="C208" s="1" t="s">
        <v>387</v>
      </c>
      <c r="D208" s="2">
        <v>42005</v>
      </c>
      <c r="E208" s="1" t="s">
        <v>117</v>
      </c>
      <c r="F208" s="2">
        <v>42011</v>
      </c>
      <c r="G208" s="67">
        <v>3678.3</v>
      </c>
      <c r="H208" s="67">
        <v>3015</v>
      </c>
      <c r="I208" s="67">
        <v>0</v>
      </c>
      <c r="J208" s="93">
        <v>42062</v>
      </c>
      <c r="K208" s="3">
        <v>30</v>
      </c>
      <c r="L208" s="2">
        <v>42005</v>
      </c>
      <c r="M208" s="2">
        <v>42369</v>
      </c>
      <c r="N208" s="3">
        <v>0</v>
      </c>
      <c r="O208" s="3">
        <v>1306</v>
      </c>
      <c r="P208" s="3">
        <v>663.3</v>
      </c>
      <c r="Q208" s="92">
        <f>IF(J208-F208&gt;0,IF(R208="S",J208-F208,0),0)</f>
        <v>0</v>
      </c>
      <c r="R208" s="67" t="str">
        <f>IF(G208-H208-I208-P208&gt;0,"N","S")</f>
        <v>N</v>
      </c>
      <c r="S208" s="3">
        <f>IF(G208-H208-I208-P208&gt;0,G208-H208-I208-P208,0)</f>
        <v>2.27373675443232E-13</v>
      </c>
      <c r="T208" s="67">
        <f>IF(J208-D208&gt;0,IF(R208="S",J208-D208,0),0)</f>
        <v>0</v>
      </c>
      <c r="U208" s="67">
        <f>IF(R208="S",H208*Q208,0)</f>
        <v>0</v>
      </c>
      <c r="V208" s="3">
        <f>IF(R208="S",H208*T208,0)</f>
        <v>0</v>
      </c>
      <c r="W208" s="3">
        <f>IF(R208="S",J208-F208-K208,0)</f>
        <v>0</v>
      </c>
      <c r="X208" s="3">
        <f>IF(R208="S",H208*W208,0)</f>
        <v>0</v>
      </c>
      <c r="Z208" s="2"/>
      <c r="AB208" s="2"/>
      <c r="AC208" s="2"/>
      <c r="AM208" s="1"/>
      <c r="AN208" s="2"/>
      <c r="AO208" s="1"/>
      <c r="AP208" s="2"/>
      <c r="AT208" s="2"/>
      <c r="AV208" s="2"/>
      <c r="AW208" s="2"/>
      <c r="BC208" s="2"/>
      <c r="BD208" s="2"/>
    </row>
    <row r="209" spans="1:56" ht="12.75">
      <c r="A209" s="3">
        <v>2015</v>
      </c>
      <c r="B209" s="3">
        <v>866</v>
      </c>
      <c r="C209" s="1" t="s">
        <v>308</v>
      </c>
      <c r="D209" s="2">
        <v>42030</v>
      </c>
      <c r="E209" s="1" t="s">
        <v>103</v>
      </c>
      <c r="F209" s="2">
        <v>42034</v>
      </c>
      <c r="G209" s="67">
        <v>1302.96</v>
      </c>
      <c r="H209" s="67">
        <v>1068</v>
      </c>
      <c r="I209" s="67">
        <v>0</v>
      </c>
      <c r="J209" s="93">
        <v>42062</v>
      </c>
      <c r="K209" s="3">
        <v>30</v>
      </c>
      <c r="L209" s="2">
        <v>42005</v>
      </c>
      <c r="M209" s="2">
        <v>42369</v>
      </c>
      <c r="N209" s="3">
        <v>0</v>
      </c>
      <c r="O209" s="3">
        <v>1313</v>
      </c>
      <c r="P209" s="3">
        <v>234.96</v>
      </c>
      <c r="Q209" s="92">
        <f>IF(J209-F209&gt;0,IF(R209="S",J209-F209,0),0)</f>
        <v>0</v>
      </c>
      <c r="R209" s="67" t="str">
        <f>IF(G209-H209-I209-P209&gt;0,"N","S")</f>
        <v>N</v>
      </c>
      <c r="S209" s="3">
        <f>IF(G209-H209-I209-P209&gt;0,G209-H209-I209-P209,0)</f>
        <v>2.8421709430404E-14</v>
      </c>
      <c r="T209" s="67">
        <f>IF(J209-D209&gt;0,IF(R209="S",J209-D209,0),0)</f>
        <v>0</v>
      </c>
      <c r="U209" s="67">
        <f>IF(R209="S",H209*Q209,0)</f>
        <v>0</v>
      </c>
      <c r="V209" s="3">
        <f>IF(R209="S",H209*T209,0)</f>
        <v>0</v>
      </c>
      <c r="W209" s="3">
        <f>IF(R209="S",J209-F209-K209,0)</f>
        <v>0</v>
      </c>
      <c r="X209" s="3">
        <f>IF(R209="S",H209*W209,0)</f>
        <v>0</v>
      </c>
      <c r="Z209" s="2"/>
      <c r="AB209" s="2"/>
      <c r="AC209" s="2"/>
      <c r="AM209" s="1"/>
      <c r="AN209" s="2"/>
      <c r="AO209" s="1"/>
      <c r="AP209" s="2"/>
      <c r="AT209" s="2"/>
      <c r="AV209" s="2"/>
      <c r="AW209" s="2"/>
      <c r="BC209" s="2"/>
      <c r="BD209" s="2"/>
    </row>
    <row r="210" spans="1:56" ht="12.75">
      <c r="A210" s="3">
        <v>2015</v>
      </c>
      <c r="B210" s="3">
        <v>910</v>
      </c>
      <c r="C210" s="1" t="s">
        <v>416</v>
      </c>
      <c r="D210" s="2">
        <v>42034</v>
      </c>
      <c r="E210" s="1" t="s">
        <v>146</v>
      </c>
      <c r="F210" s="2">
        <v>42039</v>
      </c>
      <c r="G210" s="67">
        <v>3513.6</v>
      </c>
      <c r="H210" s="67">
        <v>2880</v>
      </c>
      <c r="I210" s="67">
        <v>0</v>
      </c>
      <c r="J210" s="93">
        <v>42062</v>
      </c>
      <c r="K210" s="3">
        <v>30</v>
      </c>
      <c r="L210" s="2">
        <v>42005</v>
      </c>
      <c r="M210" s="2">
        <v>42369</v>
      </c>
      <c r="N210" s="3">
        <v>0</v>
      </c>
      <c r="O210" s="3">
        <v>2102</v>
      </c>
      <c r="P210" s="3">
        <v>633.6</v>
      </c>
      <c r="Q210" s="92">
        <f>IF(J210-F210&gt;0,IF(R210="S",J210-F210,0),0)</f>
        <v>23</v>
      </c>
      <c r="R210" s="67" t="str">
        <f>IF(G210-H210-I210-P210&gt;0,"N","S")</f>
        <v>S</v>
      </c>
      <c r="S210" s="3">
        <f>IF(G210-H210-I210-P210&gt;0,G210-H210-I210-P210,0)</f>
        <v>0</v>
      </c>
      <c r="T210" s="67">
        <f>IF(J210-D210&gt;0,IF(R210="S",J210-D210,0),0)</f>
        <v>28</v>
      </c>
      <c r="U210" s="67">
        <f>IF(R210="S",H210*Q210,0)</f>
        <v>66240</v>
      </c>
      <c r="V210" s="3">
        <f>IF(R210="S",H210*T210,0)</f>
        <v>80640</v>
      </c>
      <c r="W210" s="3">
        <f>IF(R210="S",J210-F210-K210,0)</f>
        <v>-7</v>
      </c>
      <c r="X210" s="3">
        <f>IF(R210="S",H210*W210,0)</f>
        <v>-20160</v>
      </c>
      <c r="Z210" s="2"/>
      <c r="AB210" s="2"/>
      <c r="AC210" s="2"/>
      <c r="AM210" s="1"/>
      <c r="AN210" s="2"/>
      <c r="AO210" s="1"/>
      <c r="AP210" s="2"/>
      <c r="AT210" s="2"/>
      <c r="AV210" s="2"/>
      <c r="AW210" s="2"/>
      <c r="BC210" s="2"/>
      <c r="BD210" s="2"/>
    </row>
    <row r="211" spans="1:56" ht="12.75">
      <c r="A211" s="3">
        <v>2015</v>
      </c>
      <c r="B211" s="3">
        <v>911</v>
      </c>
      <c r="C211" s="1" t="s">
        <v>192</v>
      </c>
      <c r="D211" s="2">
        <v>42034</v>
      </c>
      <c r="E211" s="1" t="s">
        <v>141</v>
      </c>
      <c r="F211" s="2">
        <v>42039</v>
      </c>
      <c r="G211" s="67">
        <v>3782</v>
      </c>
      <c r="H211" s="67">
        <v>3100</v>
      </c>
      <c r="I211" s="67">
        <v>0</v>
      </c>
      <c r="J211" s="93">
        <v>42062</v>
      </c>
      <c r="K211" s="3">
        <v>30</v>
      </c>
      <c r="L211" s="2">
        <v>42005</v>
      </c>
      <c r="M211" s="2">
        <v>42369</v>
      </c>
      <c r="N211" s="3">
        <v>0</v>
      </c>
      <c r="O211" s="3">
        <v>2102</v>
      </c>
      <c r="P211" s="3">
        <v>682</v>
      </c>
      <c r="Q211" s="92">
        <f>IF(J211-F211&gt;0,IF(R211="S",J211-F211,0),0)</f>
        <v>23</v>
      </c>
      <c r="R211" s="67" t="str">
        <f>IF(G211-H211-I211-P211&gt;0,"N","S")</f>
        <v>S</v>
      </c>
      <c r="S211" s="3">
        <f>IF(G211-H211-I211-P211&gt;0,G211-H211-I211-P211,0)</f>
        <v>0</v>
      </c>
      <c r="T211" s="67">
        <f>IF(J211-D211&gt;0,IF(R211="S",J211-D211,0),0)</f>
        <v>28</v>
      </c>
      <c r="U211" s="67">
        <f>IF(R211="S",H211*Q211,0)</f>
        <v>71300</v>
      </c>
      <c r="V211" s="3">
        <f>IF(R211="S",H211*T211,0)</f>
        <v>86800</v>
      </c>
      <c r="W211" s="3">
        <f>IF(R211="S",J211-F211-K211,0)</f>
        <v>-7</v>
      </c>
      <c r="X211" s="3">
        <f>IF(R211="S",H211*W211,0)</f>
        <v>-21700</v>
      </c>
      <c r="Z211" s="2"/>
      <c r="AB211" s="2"/>
      <c r="AC211" s="2"/>
      <c r="AM211" s="1"/>
      <c r="AN211" s="2"/>
      <c r="AO211" s="1"/>
      <c r="AP211" s="2"/>
      <c r="AT211" s="2"/>
      <c r="AV211" s="2"/>
      <c r="AW211" s="2"/>
      <c r="BC211" s="2"/>
      <c r="BD211" s="2"/>
    </row>
    <row r="212" spans="1:56" ht="12.75">
      <c r="A212" s="3">
        <v>2015</v>
      </c>
      <c r="B212" s="3">
        <v>918</v>
      </c>
      <c r="C212" s="1" t="s">
        <v>417</v>
      </c>
      <c r="D212" s="2">
        <v>42034</v>
      </c>
      <c r="E212" s="1" t="s">
        <v>418</v>
      </c>
      <c r="F212" s="2">
        <v>42039</v>
      </c>
      <c r="G212" s="67">
        <v>2737.68</v>
      </c>
      <c r="H212" s="67">
        <v>2244</v>
      </c>
      <c r="I212" s="67">
        <v>0</v>
      </c>
      <c r="J212" s="93">
        <v>42062</v>
      </c>
      <c r="K212" s="3">
        <v>30</v>
      </c>
      <c r="L212" s="2">
        <v>42005</v>
      </c>
      <c r="M212" s="2">
        <v>42369</v>
      </c>
      <c r="N212" s="3">
        <v>0</v>
      </c>
      <c r="O212" s="3">
        <v>1307</v>
      </c>
      <c r="P212" s="3">
        <v>493.68</v>
      </c>
      <c r="Q212" s="92">
        <f>IF(J212-F212&gt;0,IF(R212="S",J212-F212,0),0)</f>
        <v>23</v>
      </c>
      <c r="R212" s="67" t="str">
        <f>IF(G212-H212-I212-P212&gt;0,"N","S")</f>
        <v>S</v>
      </c>
      <c r="S212" s="3">
        <f>IF(G212-H212-I212-P212&gt;0,G212-H212-I212-P212,0)</f>
        <v>0</v>
      </c>
      <c r="T212" s="67">
        <f>IF(J212-D212&gt;0,IF(R212="S",J212-D212,0),0)</f>
        <v>28</v>
      </c>
      <c r="U212" s="67">
        <f>IF(R212="S",H212*Q212,0)</f>
        <v>51612</v>
      </c>
      <c r="V212" s="3">
        <f>IF(R212="S",H212*T212,0)</f>
        <v>62832</v>
      </c>
      <c r="W212" s="3">
        <f>IF(R212="S",J212-F212-K212,0)</f>
        <v>-7</v>
      </c>
      <c r="X212" s="3">
        <f>IF(R212="S",H212*W212,0)</f>
        <v>-15708</v>
      </c>
      <c r="Z212" s="2"/>
      <c r="AB212" s="2"/>
      <c r="AC212" s="2"/>
      <c r="AM212" s="1"/>
      <c r="AN212" s="2"/>
      <c r="AO212" s="1"/>
      <c r="AP212" s="2"/>
      <c r="AT212" s="2"/>
      <c r="AV212" s="2"/>
      <c r="AW212" s="2"/>
      <c r="BC212" s="2"/>
      <c r="BD212" s="2"/>
    </row>
    <row r="213" spans="1:56" ht="12.75">
      <c r="A213" s="3">
        <v>2015</v>
      </c>
      <c r="B213" s="3">
        <v>919</v>
      </c>
      <c r="C213" s="1" t="s">
        <v>387</v>
      </c>
      <c r="D213" s="2">
        <v>42037</v>
      </c>
      <c r="E213" s="1" t="s">
        <v>145</v>
      </c>
      <c r="F213" s="2">
        <v>42039</v>
      </c>
      <c r="G213" s="67">
        <v>3678.3</v>
      </c>
      <c r="H213" s="67">
        <v>3015</v>
      </c>
      <c r="I213" s="67">
        <v>0</v>
      </c>
      <c r="J213" s="93">
        <v>42062</v>
      </c>
      <c r="K213" s="3">
        <v>30</v>
      </c>
      <c r="L213" s="2">
        <v>42005</v>
      </c>
      <c r="M213" s="2">
        <v>42369</v>
      </c>
      <c r="N213" s="3">
        <v>0</v>
      </c>
      <c r="O213" s="3">
        <v>1306</v>
      </c>
      <c r="P213" s="3">
        <v>663.3</v>
      </c>
      <c r="Q213" s="92">
        <f>IF(J213-F213&gt;0,IF(R213="S",J213-F213,0),0)</f>
        <v>0</v>
      </c>
      <c r="R213" s="67" t="str">
        <f>IF(G213-H213-I213-P213&gt;0,"N","S")</f>
        <v>N</v>
      </c>
      <c r="S213" s="3">
        <f>IF(G213-H213-I213-P213&gt;0,G213-H213-I213-P213,0)</f>
        <v>2.27373675443232E-13</v>
      </c>
      <c r="T213" s="67">
        <f>IF(J213-D213&gt;0,IF(R213="S",J213-D213,0),0)</f>
        <v>0</v>
      </c>
      <c r="U213" s="67">
        <f>IF(R213="S",H213*Q213,0)</f>
        <v>0</v>
      </c>
      <c r="V213" s="3">
        <f>IF(R213="S",H213*T213,0)</f>
        <v>0</v>
      </c>
      <c r="W213" s="3">
        <f>IF(R213="S",J213-F213-K213,0)</f>
        <v>0</v>
      </c>
      <c r="X213" s="3">
        <f>IF(R213="S",H213*W213,0)</f>
        <v>0</v>
      </c>
      <c r="Z213" s="2"/>
      <c r="AB213" s="2"/>
      <c r="AC213" s="2"/>
      <c r="AM213" s="1"/>
      <c r="AN213" s="2"/>
      <c r="AO213" s="1"/>
      <c r="AP213" s="2"/>
      <c r="AT213" s="2"/>
      <c r="AV213" s="2"/>
      <c r="AW213" s="2"/>
      <c r="BC213" s="2"/>
      <c r="BD213" s="2"/>
    </row>
    <row r="214" spans="1:56" ht="12.75">
      <c r="A214" s="3">
        <v>2015</v>
      </c>
      <c r="B214" s="3">
        <v>915</v>
      </c>
      <c r="C214" s="1" t="s">
        <v>420</v>
      </c>
      <c r="D214" s="2">
        <v>42038</v>
      </c>
      <c r="E214" s="1" t="s">
        <v>421</v>
      </c>
      <c r="F214" s="2">
        <v>42039</v>
      </c>
      <c r="G214" s="67">
        <v>266.05</v>
      </c>
      <c r="H214" s="67">
        <v>218.07</v>
      </c>
      <c r="I214" s="67">
        <v>0</v>
      </c>
      <c r="J214" s="93">
        <v>42062</v>
      </c>
      <c r="K214" s="3">
        <v>30</v>
      </c>
      <c r="L214" s="2">
        <v>42005</v>
      </c>
      <c r="M214" s="2">
        <v>42369</v>
      </c>
      <c r="N214" s="3">
        <v>0</v>
      </c>
      <c r="O214" s="3">
        <v>1203</v>
      </c>
      <c r="P214" s="3">
        <v>47.98</v>
      </c>
      <c r="Q214" s="92">
        <f>IF(J214-F214&gt;0,IF(R214="S",J214-F214,0),0)</f>
        <v>0</v>
      </c>
      <c r="R214" s="67" t="str">
        <f>IF(G214-H214-I214-P214&gt;0,"N","S")</f>
        <v>N</v>
      </c>
      <c r="S214" s="3">
        <f>IF(G214-H214-I214-P214&gt;0,G214-H214-I214-P214,0)</f>
        <v>2.1316282072803E-14</v>
      </c>
      <c r="T214" s="67">
        <f>IF(J214-D214&gt;0,IF(R214="S",J214-D214,0),0)</f>
        <v>0</v>
      </c>
      <c r="U214" s="67">
        <f>IF(R214="S",H214*Q214,0)</f>
        <v>0</v>
      </c>
      <c r="V214" s="3">
        <f>IF(R214="S",H214*T214,0)</f>
        <v>0</v>
      </c>
      <c r="W214" s="3">
        <f>IF(R214="S",J214-F214-K214,0)</f>
        <v>0</v>
      </c>
      <c r="X214" s="3">
        <f>IF(R214="S",H214*W214,0)</f>
        <v>0</v>
      </c>
      <c r="Z214" s="2"/>
      <c r="AB214" s="2"/>
      <c r="AC214" s="2"/>
      <c r="AM214" s="1"/>
      <c r="AN214" s="2"/>
      <c r="AO214" s="1"/>
      <c r="AP214" s="2"/>
      <c r="AT214" s="2"/>
      <c r="AV214" s="2"/>
      <c r="AW214" s="2"/>
      <c r="BC214" s="2"/>
      <c r="BD214" s="2"/>
    </row>
    <row r="215" spans="1:56" ht="12.75">
      <c r="A215" s="3">
        <v>2015</v>
      </c>
      <c r="B215" s="3">
        <v>925</v>
      </c>
      <c r="C215" s="1" t="s">
        <v>202</v>
      </c>
      <c r="D215" s="2">
        <v>42034</v>
      </c>
      <c r="E215" s="1" t="s">
        <v>426</v>
      </c>
      <c r="F215" s="2">
        <v>42044</v>
      </c>
      <c r="G215" s="67">
        <v>179.34</v>
      </c>
      <c r="H215" s="67">
        <v>147</v>
      </c>
      <c r="I215" s="67">
        <v>0</v>
      </c>
      <c r="J215" s="93">
        <v>42062</v>
      </c>
      <c r="K215" s="3">
        <v>30</v>
      </c>
      <c r="L215" s="2">
        <v>42005</v>
      </c>
      <c r="M215" s="2">
        <v>42369</v>
      </c>
      <c r="N215" s="3">
        <v>0</v>
      </c>
      <c r="O215" s="3">
        <v>1212</v>
      </c>
      <c r="P215" s="3">
        <v>32.34</v>
      </c>
      <c r="Q215" s="92">
        <f>IF(J215-F215&gt;0,IF(R215="S",J215-F215,0),0)</f>
        <v>18</v>
      </c>
      <c r="R215" s="67" t="str">
        <f>IF(G215-H215-I215-P215&gt;0,"N","S")</f>
        <v>S</v>
      </c>
      <c r="S215" s="3">
        <f>IF(G215-H215-I215-P215&gt;0,G215-H215-I215-P215,0)</f>
        <v>0</v>
      </c>
      <c r="T215" s="67">
        <f>IF(J215-D215&gt;0,IF(R215="S",J215-D215,0),0)</f>
        <v>28</v>
      </c>
      <c r="U215" s="67">
        <f>IF(R215="S",H215*Q215,0)</f>
        <v>2646</v>
      </c>
      <c r="V215" s="3">
        <f>IF(R215="S",H215*T215,0)</f>
        <v>4116</v>
      </c>
      <c r="W215" s="3">
        <f>IF(R215="S",J215-F215-K215,0)</f>
        <v>-12</v>
      </c>
      <c r="X215" s="3">
        <f>IF(R215="S",H215*W215,0)</f>
        <v>-1764</v>
      </c>
      <c r="Z215" s="2"/>
      <c r="AB215" s="2"/>
      <c r="AC215" s="2"/>
      <c r="AM215" s="1"/>
      <c r="AN215" s="2"/>
      <c r="AO215" s="1"/>
      <c r="AP215" s="2"/>
      <c r="AT215" s="2"/>
      <c r="AV215" s="2"/>
      <c r="AW215" s="2"/>
      <c r="BC215" s="2"/>
      <c r="BD215" s="2"/>
    </row>
    <row r="216" spans="1:56" ht="12.75">
      <c r="A216" s="3">
        <v>2015</v>
      </c>
      <c r="B216" s="3">
        <v>926</v>
      </c>
      <c r="C216" s="1" t="s">
        <v>235</v>
      </c>
      <c r="D216" s="2">
        <v>42032</v>
      </c>
      <c r="E216" s="1" t="s">
        <v>427</v>
      </c>
      <c r="F216" s="2">
        <v>42044</v>
      </c>
      <c r="G216" s="67">
        <v>7954.73</v>
      </c>
      <c r="H216" s="67">
        <v>6520.27</v>
      </c>
      <c r="I216" s="67">
        <v>0</v>
      </c>
      <c r="J216" s="93">
        <v>42062</v>
      </c>
      <c r="K216" s="3">
        <v>30</v>
      </c>
      <c r="L216" s="2">
        <v>42005</v>
      </c>
      <c r="M216" s="2">
        <v>42369</v>
      </c>
      <c r="N216" s="3">
        <v>0</v>
      </c>
      <c r="O216" s="3">
        <v>1316</v>
      </c>
      <c r="P216" s="3">
        <v>1434.46</v>
      </c>
      <c r="Q216" s="92">
        <f>IF(J216-F216&gt;0,IF(R216="S",J216-F216,0),0)</f>
        <v>18</v>
      </c>
      <c r="R216" s="67" t="str">
        <f>IF(G216-H216-I216-P216&gt;0,"N","S")</f>
        <v>S</v>
      </c>
      <c r="S216" s="3">
        <f>IF(G216-H216-I216-P216&gt;0,G216-H216-I216-P216,0)</f>
        <v>0</v>
      </c>
      <c r="T216" s="67">
        <f>IF(J216-D216&gt;0,IF(R216="S",J216-D216,0),0)</f>
        <v>30</v>
      </c>
      <c r="U216" s="67">
        <f>IF(R216="S",H216*Q216,0)</f>
        <v>117364.86</v>
      </c>
      <c r="V216" s="3">
        <f>IF(R216="S",H216*T216,0)</f>
        <v>195608.1</v>
      </c>
      <c r="W216" s="3">
        <f>IF(R216="S",J216-F216-K216,0)</f>
        <v>-12</v>
      </c>
      <c r="X216" s="3">
        <f>IF(R216="S",H216*W216,0)</f>
        <v>-78243.24</v>
      </c>
      <c r="Z216" s="2"/>
      <c r="AB216" s="2"/>
      <c r="AC216" s="2"/>
      <c r="AM216" s="1"/>
      <c r="AN216" s="2"/>
      <c r="AO216" s="1"/>
      <c r="AP216" s="2"/>
      <c r="AT216" s="2"/>
      <c r="AV216" s="2"/>
      <c r="AW216" s="2"/>
      <c r="BC216" s="2"/>
      <c r="BD216" s="2"/>
    </row>
    <row r="217" spans="1:56" ht="12.75">
      <c r="A217" s="3">
        <v>2015</v>
      </c>
      <c r="B217" s="3">
        <v>991</v>
      </c>
      <c r="C217" s="1" t="s">
        <v>428</v>
      </c>
      <c r="D217" s="2">
        <v>42023</v>
      </c>
      <c r="E217" s="1" t="s">
        <v>17</v>
      </c>
      <c r="F217" s="2">
        <v>42046</v>
      </c>
      <c r="G217" s="67">
        <v>940.25</v>
      </c>
      <c r="H217" s="67">
        <v>770.7</v>
      </c>
      <c r="I217" s="67">
        <v>0</v>
      </c>
      <c r="J217" s="93">
        <v>42062</v>
      </c>
      <c r="K217" s="3">
        <v>30</v>
      </c>
      <c r="L217" s="2">
        <v>42005</v>
      </c>
      <c r="M217" s="2">
        <v>42369</v>
      </c>
      <c r="N217" s="3">
        <v>0</v>
      </c>
      <c r="O217" s="3">
        <v>1208</v>
      </c>
      <c r="P217" s="3">
        <v>169.55</v>
      </c>
      <c r="Q217" s="92">
        <f>IF(J217-F217&gt;0,IF(R217="S",J217-F217,0),0)</f>
        <v>16</v>
      </c>
      <c r="R217" s="67" t="str">
        <f>IF(G217-H217-I217-P217&gt;0,"N","S")</f>
        <v>S</v>
      </c>
      <c r="S217" s="3">
        <f>IF(G217-H217-I217-P217&gt;0,G217-H217-I217-P217,0)</f>
        <v>0</v>
      </c>
      <c r="T217" s="67">
        <f>IF(J217-D217&gt;0,IF(R217="S",J217-D217,0),0)</f>
        <v>39</v>
      </c>
      <c r="U217" s="67">
        <f>IF(R217="S",H217*Q217,0)</f>
        <v>12331.2</v>
      </c>
      <c r="V217" s="3">
        <f>IF(R217="S",H217*T217,0)</f>
        <v>30057.3</v>
      </c>
      <c r="W217" s="3">
        <f>IF(R217="S",J217-F217-K217,0)</f>
        <v>-14</v>
      </c>
      <c r="X217" s="3">
        <f>IF(R217="S",H217*W217,0)</f>
        <v>-10789.8</v>
      </c>
      <c r="Z217" s="2"/>
      <c r="AB217" s="2"/>
      <c r="AC217" s="2"/>
      <c r="AM217" s="1"/>
      <c r="AN217" s="2"/>
      <c r="AO217" s="1"/>
      <c r="AP217" s="2"/>
      <c r="AT217" s="2"/>
      <c r="AV217" s="2"/>
      <c r="AW217" s="2"/>
      <c r="BC217" s="2"/>
      <c r="BD217" s="2"/>
    </row>
    <row r="218" spans="1:56" ht="12.75">
      <c r="A218" s="3">
        <v>2015</v>
      </c>
      <c r="B218" s="3">
        <v>990</v>
      </c>
      <c r="C218" s="1" t="s">
        <v>429</v>
      </c>
      <c r="D218" s="2">
        <v>42034</v>
      </c>
      <c r="E218" s="1" t="s">
        <v>114</v>
      </c>
      <c r="F218" s="2">
        <v>42047</v>
      </c>
      <c r="G218" s="67">
        <v>684.42</v>
      </c>
      <c r="H218" s="67">
        <v>561</v>
      </c>
      <c r="I218" s="67">
        <v>0</v>
      </c>
      <c r="J218" s="93">
        <v>42062</v>
      </c>
      <c r="K218" s="3">
        <v>30</v>
      </c>
      <c r="L218" s="2">
        <v>42005</v>
      </c>
      <c r="M218" s="2">
        <v>42369</v>
      </c>
      <c r="N218" s="3">
        <v>0</v>
      </c>
      <c r="O218" s="3">
        <v>1201</v>
      </c>
      <c r="P218" s="3">
        <v>123.42</v>
      </c>
      <c r="Q218" s="92">
        <f>IF(J218-F218&gt;0,IF(R218="S",J218-F218,0),0)</f>
        <v>15</v>
      </c>
      <c r="R218" s="67" t="str">
        <f>IF(G218-H218-I218-P218&gt;0,"N","S")</f>
        <v>S</v>
      </c>
      <c r="S218" s="3">
        <f>IF(G218-H218-I218-P218&gt;0,G218-H218-I218-P218,0)</f>
        <v>0</v>
      </c>
      <c r="T218" s="67">
        <f>IF(J218-D218&gt;0,IF(R218="S",J218-D218,0),0)</f>
        <v>28</v>
      </c>
      <c r="U218" s="67">
        <f>IF(R218="S",H218*Q218,0)</f>
        <v>8415</v>
      </c>
      <c r="V218" s="3">
        <f>IF(R218="S",H218*T218,0)</f>
        <v>15708</v>
      </c>
      <c r="W218" s="3">
        <f>IF(R218="S",J218-F218-K218,0)</f>
        <v>-15</v>
      </c>
      <c r="X218" s="3">
        <f>IF(R218="S",H218*W218,0)</f>
        <v>-8415</v>
      </c>
      <c r="Z218" s="2"/>
      <c r="AB218" s="2"/>
      <c r="AC218" s="2"/>
      <c r="AM218" s="1"/>
      <c r="AN218" s="2"/>
      <c r="AO218" s="1"/>
      <c r="AP218" s="2"/>
      <c r="AT218" s="2"/>
      <c r="AV218" s="2"/>
      <c r="AW218" s="2"/>
      <c r="BC218" s="2"/>
      <c r="BD218" s="2"/>
    </row>
    <row r="219" spans="1:56" ht="12.75">
      <c r="A219" s="3">
        <v>2015</v>
      </c>
      <c r="B219" s="3">
        <v>1004</v>
      </c>
      <c r="C219" s="1" t="s">
        <v>429</v>
      </c>
      <c r="D219" s="2">
        <v>42035</v>
      </c>
      <c r="E219" s="1" t="s">
        <v>113</v>
      </c>
      <c r="F219" s="2">
        <v>42048</v>
      </c>
      <c r="G219" s="67">
        <v>181.78</v>
      </c>
      <c r="H219" s="67">
        <v>149</v>
      </c>
      <c r="I219" s="67">
        <v>0</v>
      </c>
      <c r="J219" s="93">
        <v>42062</v>
      </c>
      <c r="K219" s="3">
        <v>30</v>
      </c>
      <c r="L219" s="2">
        <v>42005</v>
      </c>
      <c r="M219" s="2">
        <v>42369</v>
      </c>
      <c r="N219" s="3">
        <v>0</v>
      </c>
      <c r="O219" s="3">
        <v>1201</v>
      </c>
      <c r="P219" s="3">
        <v>32.78</v>
      </c>
      <c r="Q219" s="92">
        <f>IF(J219-F219&gt;0,IF(R219="S",J219-F219,0),0)</f>
        <v>14</v>
      </c>
      <c r="R219" s="67" t="str">
        <f>IF(G219-H219-I219-P219&gt;0,"N","S")</f>
        <v>S</v>
      </c>
      <c r="S219" s="3">
        <f>IF(G219-H219-I219-P219&gt;0,G219-H219-I219-P219,0)</f>
        <v>0</v>
      </c>
      <c r="T219" s="67">
        <f>IF(J219-D219&gt;0,IF(R219="S",J219-D219,0),0)</f>
        <v>27</v>
      </c>
      <c r="U219" s="67">
        <f>IF(R219="S",H219*Q219,0)</f>
        <v>2086</v>
      </c>
      <c r="V219" s="3">
        <f>IF(R219="S",H219*T219,0)</f>
        <v>4023</v>
      </c>
      <c r="W219" s="3">
        <f>IF(R219="S",J219-F219-K219,0)</f>
        <v>-16</v>
      </c>
      <c r="X219" s="3">
        <f>IF(R219="S",H219*W219,0)</f>
        <v>-2384</v>
      </c>
      <c r="Z219" s="2"/>
      <c r="AB219" s="2"/>
      <c r="AC219" s="2"/>
      <c r="AM219" s="1"/>
      <c r="AN219" s="2"/>
      <c r="AO219" s="1"/>
      <c r="AP219" s="2"/>
      <c r="AT219" s="2"/>
      <c r="AV219" s="2"/>
      <c r="AW219" s="2"/>
      <c r="BC219" s="2"/>
      <c r="BD219" s="2"/>
    </row>
    <row r="220" spans="1:56" ht="12.75">
      <c r="A220" s="3">
        <v>2015</v>
      </c>
      <c r="B220" s="3">
        <v>1010</v>
      </c>
      <c r="C220" s="1" t="s">
        <v>439</v>
      </c>
      <c r="D220" s="2">
        <v>42035</v>
      </c>
      <c r="E220" s="1" t="s">
        <v>440</v>
      </c>
      <c r="F220" s="2">
        <v>42051</v>
      </c>
      <c r="G220" s="67">
        <v>20008.85</v>
      </c>
      <c r="H220" s="67">
        <v>16400.7</v>
      </c>
      <c r="I220" s="67">
        <v>0</v>
      </c>
      <c r="J220" s="93">
        <v>42062</v>
      </c>
      <c r="K220" s="3">
        <v>30</v>
      </c>
      <c r="L220" s="2">
        <v>42005</v>
      </c>
      <c r="M220" s="2">
        <v>42369</v>
      </c>
      <c r="N220" s="3">
        <v>0</v>
      </c>
      <c r="O220" s="3">
        <v>1329</v>
      </c>
      <c r="P220" s="3">
        <v>3608.15</v>
      </c>
      <c r="Q220" s="92">
        <f>IF(J220-F220&gt;0,IF(R220="S",J220-F220,0),0)</f>
        <v>11</v>
      </c>
      <c r="R220" s="67" t="str">
        <f>IF(G220-H220-I220-P220&gt;0,"N","S")</f>
        <v>S</v>
      </c>
      <c r="S220" s="3">
        <f>IF(G220-H220-I220-P220&gt;0,G220-H220-I220-P220,0)</f>
        <v>0</v>
      </c>
      <c r="T220" s="67">
        <f>IF(J220-D220&gt;0,IF(R220="S",J220-D220,0),0)</f>
        <v>27</v>
      </c>
      <c r="U220" s="67">
        <f>IF(R220="S",H220*Q220,0)</f>
        <v>180407.7</v>
      </c>
      <c r="V220" s="3">
        <f>IF(R220="S",H220*T220,0)</f>
        <v>442818.9</v>
      </c>
      <c r="W220" s="3">
        <f>IF(R220="S",J220-F220-K220,0)</f>
        <v>-19</v>
      </c>
      <c r="X220" s="3">
        <f>IF(R220="S",H220*W220,0)</f>
        <v>-311613.3</v>
      </c>
      <c r="Z220" s="2"/>
      <c r="AB220" s="2"/>
      <c r="AC220" s="2"/>
      <c r="AM220" s="1"/>
      <c r="AN220" s="2"/>
      <c r="AO220" s="1"/>
      <c r="AP220" s="2"/>
      <c r="AT220" s="2"/>
      <c r="AV220" s="2"/>
      <c r="AW220" s="2"/>
      <c r="BC220" s="2"/>
      <c r="BD220" s="2"/>
    </row>
    <row r="221" spans="1:56" ht="12.75">
      <c r="A221" s="3">
        <v>2015</v>
      </c>
      <c r="B221" s="3">
        <v>1190</v>
      </c>
      <c r="C221" s="1" t="s">
        <v>371</v>
      </c>
      <c r="D221" s="2">
        <v>42033</v>
      </c>
      <c r="E221" s="1" t="s">
        <v>447</v>
      </c>
      <c r="F221" s="2">
        <v>42055</v>
      </c>
      <c r="G221" s="67">
        <v>10509.06</v>
      </c>
      <c r="H221" s="67">
        <v>8613.98</v>
      </c>
      <c r="I221" s="67">
        <v>0</v>
      </c>
      <c r="J221" s="93">
        <v>42062</v>
      </c>
      <c r="K221" s="3">
        <v>30</v>
      </c>
      <c r="L221" s="2">
        <v>42005</v>
      </c>
      <c r="M221" s="2">
        <v>42369</v>
      </c>
      <c r="N221" s="3">
        <v>0</v>
      </c>
      <c r="O221" s="3">
        <v>1403</v>
      </c>
      <c r="P221" s="3">
        <v>1895.08</v>
      </c>
      <c r="Q221" s="92">
        <f>IF(J221-F221&gt;0,IF(R221="S",J221-F221,0),0)</f>
        <v>7</v>
      </c>
      <c r="R221" s="67" t="str">
        <f>IF(G221-H221-I221-P221&gt;0,"N","S")</f>
        <v>S</v>
      </c>
      <c r="S221" s="3">
        <f>IF(G221-H221-I221-P221&gt;0,G221-H221-I221-P221,0)</f>
        <v>0</v>
      </c>
      <c r="T221" s="67">
        <f>IF(J221-D221&gt;0,IF(R221="S",J221-D221,0),0)</f>
        <v>29</v>
      </c>
      <c r="U221" s="67">
        <f>IF(R221="S",H221*Q221,0)</f>
        <v>60297.86</v>
      </c>
      <c r="V221" s="3">
        <f>IF(R221="S",H221*T221,0)</f>
        <v>249805.42</v>
      </c>
      <c r="W221" s="3">
        <f>IF(R221="S",J221-F221-K221,0)</f>
        <v>-23</v>
      </c>
      <c r="X221" s="3">
        <f>IF(R221="S",H221*W221,0)</f>
        <v>-198121.54</v>
      </c>
      <c r="Z221" s="2"/>
      <c r="AB221" s="2"/>
      <c r="AC221" s="2"/>
      <c r="AM221" s="1"/>
      <c r="AN221" s="2"/>
      <c r="AO221" s="1"/>
      <c r="AP221" s="2"/>
      <c r="AT221" s="2"/>
      <c r="AV221" s="2"/>
      <c r="AW221" s="2"/>
      <c r="BC221" s="2"/>
      <c r="BD221" s="2"/>
    </row>
    <row r="222" spans="1:56" ht="12.75">
      <c r="A222" s="3">
        <v>2015</v>
      </c>
      <c r="B222" s="3">
        <v>1192</v>
      </c>
      <c r="C222" s="1" t="s">
        <v>448</v>
      </c>
      <c r="D222" s="2">
        <v>42053</v>
      </c>
      <c r="E222" s="1" t="s">
        <v>98</v>
      </c>
      <c r="F222" s="2">
        <v>42055</v>
      </c>
      <c r="G222" s="67">
        <v>27765.98</v>
      </c>
      <c r="H222" s="67">
        <v>22759</v>
      </c>
      <c r="I222" s="67">
        <v>0</v>
      </c>
      <c r="J222" s="93">
        <v>42062</v>
      </c>
      <c r="K222" s="3">
        <v>30</v>
      </c>
      <c r="L222" s="2">
        <v>42005</v>
      </c>
      <c r="M222" s="2">
        <v>42369</v>
      </c>
      <c r="N222" s="3">
        <v>0</v>
      </c>
      <c r="O222" s="3">
        <v>1303</v>
      </c>
      <c r="P222" s="3">
        <v>0</v>
      </c>
      <c r="Q222" s="92">
        <f>IF(J222-F222&gt;0,IF(R222="S",J222-F222,0),0)</f>
        <v>0</v>
      </c>
      <c r="R222" s="67" t="str">
        <f>IF(G222-H222-I222-P222&gt;0,"N","S")</f>
        <v>N</v>
      </c>
      <c r="S222" s="3">
        <f>IF(G222-H222-I222-P222&gt;0,G222-H222-I222-P222,0)</f>
        <v>5006.98</v>
      </c>
      <c r="T222" s="67">
        <f>IF(J222-D222&gt;0,IF(R222="S",J222-D222,0),0)</f>
        <v>0</v>
      </c>
      <c r="U222" s="67">
        <f>IF(R222="S",H222*Q222,0)</f>
        <v>0</v>
      </c>
      <c r="V222" s="3">
        <f>IF(R222="S",H222*T222,0)</f>
        <v>0</v>
      </c>
      <c r="W222" s="3">
        <f>IF(R222="S",J222-F222-K222,0)</f>
        <v>0</v>
      </c>
      <c r="X222" s="3">
        <f>IF(R222="S",H222*W222,0)</f>
        <v>0</v>
      </c>
      <c r="Z222" s="2"/>
      <c r="AB222" s="2"/>
      <c r="AC222" s="2"/>
      <c r="AM222" s="1"/>
      <c r="AN222" s="2"/>
      <c r="AO222" s="1"/>
      <c r="AP222" s="2"/>
      <c r="AT222" s="2"/>
      <c r="AV222" s="2"/>
      <c r="AW222" s="2"/>
      <c r="BC222" s="2"/>
      <c r="BD222" s="2"/>
    </row>
    <row r="223" spans="1:56" ht="12.75">
      <c r="A223" s="3">
        <v>2015</v>
      </c>
      <c r="B223" s="3">
        <v>1201</v>
      </c>
      <c r="C223" s="1" t="s">
        <v>457</v>
      </c>
      <c r="D223" s="2">
        <v>42058</v>
      </c>
      <c r="E223" s="1" t="s">
        <v>458</v>
      </c>
      <c r="F223" s="2">
        <v>42059</v>
      </c>
      <c r="G223" s="67">
        <v>561.2</v>
      </c>
      <c r="H223" s="67">
        <v>460</v>
      </c>
      <c r="I223" s="67">
        <v>0</v>
      </c>
      <c r="J223" s="93">
        <v>42062</v>
      </c>
      <c r="K223" s="3">
        <v>30</v>
      </c>
      <c r="L223" s="2">
        <v>42005</v>
      </c>
      <c r="M223" s="2">
        <v>42369</v>
      </c>
      <c r="N223" s="3">
        <v>0</v>
      </c>
      <c r="O223" s="3">
        <v>1210</v>
      </c>
      <c r="P223" s="3">
        <v>101.2</v>
      </c>
      <c r="Q223" s="92">
        <f>IF(J223-F223&gt;0,IF(R223="S",J223-F223,0),0)</f>
        <v>0</v>
      </c>
      <c r="R223" s="67" t="str">
        <f>IF(G223-H223-I223-P223&gt;0,"N","S")</f>
        <v>N</v>
      </c>
      <c r="S223" s="3">
        <f>IF(G223-H223-I223-P223&gt;0,G223-H223-I223-P223,0)</f>
        <v>4.2632564145606E-14</v>
      </c>
      <c r="T223" s="67">
        <f>IF(J223-D223&gt;0,IF(R223="S",J223-D223,0),0)</f>
        <v>0</v>
      </c>
      <c r="U223" s="67">
        <f>IF(R223="S",H223*Q223,0)</f>
        <v>0</v>
      </c>
      <c r="V223" s="3">
        <f>IF(R223="S",H223*T223,0)</f>
        <v>0</v>
      </c>
      <c r="W223" s="3">
        <f>IF(R223="S",J223-F223-K223,0)</f>
        <v>0</v>
      </c>
      <c r="X223" s="3">
        <f>IF(R223="S",H223*W223,0)</f>
        <v>0</v>
      </c>
      <c r="Z223" s="2"/>
      <c r="AB223" s="2"/>
      <c r="AC223" s="2"/>
      <c r="AM223" s="1"/>
      <c r="AN223" s="2"/>
      <c r="AO223" s="1"/>
      <c r="AP223" s="2"/>
      <c r="AT223" s="2"/>
      <c r="AV223" s="2"/>
      <c r="AW223" s="2"/>
      <c r="BC223" s="2"/>
      <c r="BD223" s="2"/>
    </row>
    <row r="224" spans="1:56" ht="12.75">
      <c r="A224" s="3">
        <v>2015</v>
      </c>
      <c r="B224" s="3">
        <v>554</v>
      </c>
      <c r="C224" s="1" t="s">
        <v>189</v>
      </c>
      <c r="D224" s="2">
        <v>42017</v>
      </c>
      <c r="E224" s="1" t="s">
        <v>117</v>
      </c>
      <c r="F224" s="2">
        <v>42018</v>
      </c>
      <c r="G224" s="67">
        <v>20958.3</v>
      </c>
      <c r="H224" s="67">
        <v>2358.3</v>
      </c>
      <c r="I224" s="67">
        <v>0</v>
      </c>
      <c r="J224" s="93">
        <v>42054</v>
      </c>
      <c r="K224" s="3">
        <v>30</v>
      </c>
      <c r="L224" s="2">
        <v>42005</v>
      </c>
      <c r="M224" s="2">
        <v>42369</v>
      </c>
      <c r="N224" s="3">
        <v>0</v>
      </c>
      <c r="O224" s="3">
        <v>2109</v>
      </c>
      <c r="P224" s="3">
        <v>281.93</v>
      </c>
      <c r="Q224" s="92">
        <f>IF(J224-F224&gt;0,IF(R224="S",J224-F224,0),0)</f>
        <v>0</v>
      </c>
      <c r="R224" s="67" t="str">
        <f>IF(G224-H224-I224-P224&gt;0,"N","S")</f>
        <v>N</v>
      </c>
      <c r="S224" s="3">
        <f>IF(G224-H224-I224-P224&gt;0,G224-H224-I224-P224,0)</f>
        <v>18318.07</v>
      </c>
      <c r="T224" s="67">
        <f>IF(J224-D224&gt;0,IF(R224="S",J224-D224,0),0)</f>
        <v>0</v>
      </c>
      <c r="U224" s="67">
        <f>IF(R224="S",H224*Q224,0)</f>
        <v>0</v>
      </c>
      <c r="V224" s="3">
        <f>IF(R224="S",H224*T224,0)</f>
        <v>0</v>
      </c>
      <c r="W224" s="3">
        <f>IF(R224="S",J224-F224-K224,0)</f>
        <v>0</v>
      </c>
      <c r="X224" s="3">
        <f>IF(R224="S",H224*W224,0)</f>
        <v>0</v>
      </c>
      <c r="Z224" s="2"/>
      <c r="AB224" s="2"/>
      <c r="AC224" s="2"/>
      <c r="AM224" s="1"/>
      <c r="AN224" s="2"/>
      <c r="AO224" s="1"/>
      <c r="AP224" s="2"/>
      <c r="AT224" s="2"/>
      <c r="AV224" s="2"/>
      <c r="AW224" s="2"/>
      <c r="BC224" s="2"/>
      <c r="BD224" s="2"/>
    </row>
    <row r="225" spans="1:56" ht="12.75">
      <c r="A225" s="3">
        <v>2015</v>
      </c>
      <c r="B225" s="3">
        <v>554</v>
      </c>
      <c r="C225" s="1" t="s">
        <v>189</v>
      </c>
      <c r="D225" s="2">
        <v>42017</v>
      </c>
      <c r="E225" s="1" t="s">
        <v>117</v>
      </c>
      <c r="F225" s="2">
        <v>42018</v>
      </c>
      <c r="G225" s="67">
        <v>20958.3</v>
      </c>
      <c r="H225" s="67">
        <v>16694.7</v>
      </c>
      <c r="I225" s="67">
        <v>0</v>
      </c>
      <c r="J225" s="93">
        <v>42054</v>
      </c>
      <c r="K225" s="3">
        <v>30</v>
      </c>
      <c r="L225" s="2">
        <v>42005</v>
      </c>
      <c r="M225" s="2">
        <v>42369</v>
      </c>
      <c r="N225" s="3">
        <v>0</v>
      </c>
      <c r="O225" s="3">
        <v>2601</v>
      </c>
      <c r="P225" s="3">
        <v>281.93</v>
      </c>
      <c r="Q225" s="92">
        <f>IF(J225-F225&gt;0,IF(R225="S",J225-F225,0),0)</f>
        <v>0</v>
      </c>
      <c r="R225" s="67" t="str">
        <f>IF(G225-H225-I225-P225&gt;0,"N","S")</f>
        <v>N</v>
      </c>
      <c r="S225" s="3">
        <f>IF(G225-H225-I225-P225&gt;0,G225-H225-I225-P225,0)</f>
        <v>3981.67</v>
      </c>
      <c r="T225" s="67">
        <f>IF(J225-D225&gt;0,IF(R225="S",J225-D225,0),0)</f>
        <v>0</v>
      </c>
      <c r="U225" s="67">
        <f>IF(R225="S",H225*Q225,0)</f>
        <v>0</v>
      </c>
      <c r="V225" s="3">
        <f>IF(R225="S",H225*T225,0)</f>
        <v>0</v>
      </c>
      <c r="W225" s="3">
        <f>IF(R225="S",J225-F225-K225,0)</f>
        <v>0</v>
      </c>
      <c r="X225" s="3">
        <f>IF(R225="S",H225*W225,0)</f>
        <v>0</v>
      </c>
      <c r="Z225" s="2"/>
      <c r="AB225" s="2"/>
      <c r="AC225" s="2"/>
      <c r="AM225" s="1"/>
      <c r="AN225" s="2"/>
      <c r="AO225" s="1"/>
      <c r="AP225" s="2"/>
      <c r="AT225" s="2"/>
      <c r="AV225" s="2"/>
      <c r="AW225" s="2"/>
      <c r="BC225" s="2"/>
      <c r="BD225" s="2"/>
    </row>
    <row r="226" spans="1:56" ht="12.75">
      <c r="A226" s="3">
        <v>2015</v>
      </c>
      <c r="B226" s="3">
        <v>562</v>
      </c>
      <c r="C226" s="1" t="s">
        <v>180</v>
      </c>
      <c r="D226" s="2">
        <v>41978</v>
      </c>
      <c r="E226" s="1" t="s">
        <v>367</v>
      </c>
      <c r="F226" s="2">
        <v>42018</v>
      </c>
      <c r="G226" s="67">
        <v>58.5</v>
      </c>
      <c r="H226" s="67">
        <v>58.5</v>
      </c>
      <c r="I226" s="67">
        <v>0</v>
      </c>
      <c r="J226" s="93">
        <v>42048</v>
      </c>
      <c r="K226" s="3">
        <v>30</v>
      </c>
      <c r="L226" s="2">
        <v>42005</v>
      </c>
      <c r="M226" s="2">
        <v>42369</v>
      </c>
      <c r="N226" s="3">
        <v>0</v>
      </c>
      <c r="O226" s="3">
        <v>1315</v>
      </c>
      <c r="P226" s="3">
        <v>0</v>
      </c>
      <c r="Q226" s="92">
        <f>IF(J226-F226&gt;0,IF(R226="S",J226-F226,0),0)</f>
        <v>30</v>
      </c>
      <c r="R226" s="67" t="str">
        <f>IF(G226-H226-I226-P226&gt;0,"N","S")</f>
        <v>S</v>
      </c>
      <c r="S226" s="3">
        <f>IF(G226-H226-I226-P226&gt;0,G226-H226-I226-P226,0)</f>
        <v>0</v>
      </c>
      <c r="T226" s="67">
        <f>IF(J226-D226&gt;0,IF(R226="S",J226-D226,0),0)</f>
        <v>70</v>
      </c>
      <c r="U226" s="67">
        <f>IF(R226="S",H226*Q226,0)</f>
        <v>1755</v>
      </c>
      <c r="V226" s="3">
        <f>IF(R226="S",H226*T226,0)</f>
        <v>4095</v>
      </c>
      <c r="W226" s="3">
        <f>IF(R226="S",J226-F226-K226,0)</f>
        <v>0</v>
      </c>
      <c r="X226" s="3">
        <f>IF(R226="S",H226*W226,0)</f>
        <v>0</v>
      </c>
      <c r="Z226" s="2"/>
      <c r="AB226" s="2"/>
      <c r="AC226" s="2"/>
      <c r="AM226" s="1"/>
      <c r="AN226" s="2"/>
      <c r="AO226" s="1"/>
      <c r="AP226" s="2"/>
      <c r="AT226" s="2"/>
      <c r="AV226" s="2"/>
      <c r="AW226" s="2"/>
      <c r="BC226" s="2"/>
      <c r="BD226" s="2"/>
    </row>
    <row r="227" spans="1:56" ht="12.75">
      <c r="A227" s="3">
        <v>2015</v>
      </c>
      <c r="B227" s="3">
        <v>569</v>
      </c>
      <c r="C227" s="1" t="s">
        <v>295</v>
      </c>
      <c r="D227" s="2">
        <v>41988</v>
      </c>
      <c r="E227" s="1" t="s">
        <v>119</v>
      </c>
      <c r="F227" s="2">
        <v>42025</v>
      </c>
      <c r="G227" s="67">
        <v>3283.83</v>
      </c>
      <c r="H227" s="67">
        <v>3283.83</v>
      </c>
      <c r="I227" s="67">
        <v>0</v>
      </c>
      <c r="J227" s="93">
        <v>42048</v>
      </c>
      <c r="K227" s="3">
        <v>30</v>
      </c>
      <c r="L227" s="2">
        <v>42005</v>
      </c>
      <c r="M227" s="2">
        <v>42369</v>
      </c>
      <c r="N227" s="3">
        <v>0</v>
      </c>
      <c r="O227" s="3">
        <v>1306</v>
      </c>
      <c r="P227" s="3">
        <v>0</v>
      </c>
      <c r="Q227" s="92">
        <f>IF(J227-F227&gt;0,IF(R227="S",J227-F227,0),0)</f>
        <v>23</v>
      </c>
      <c r="R227" s="67" t="str">
        <f>IF(G227-H227-I227-P227&gt;0,"N","S")</f>
        <v>S</v>
      </c>
      <c r="S227" s="3">
        <f>IF(G227-H227-I227-P227&gt;0,G227-H227-I227-P227,0)</f>
        <v>0</v>
      </c>
      <c r="T227" s="67">
        <f>IF(J227-D227&gt;0,IF(R227="S",J227-D227,0),0)</f>
        <v>60</v>
      </c>
      <c r="U227" s="67">
        <f>IF(R227="S",H227*Q227,0)</f>
        <v>75528.09</v>
      </c>
      <c r="V227" s="3">
        <f>IF(R227="S",H227*T227,0)</f>
        <v>197029.8</v>
      </c>
      <c r="W227" s="3">
        <f>IF(R227="S",J227-F227-K227,0)</f>
        <v>-7</v>
      </c>
      <c r="X227" s="3">
        <f>IF(R227="S",H227*W227,0)</f>
        <v>-22986.81</v>
      </c>
      <c r="Z227" s="2"/>
      <c r="AB227" s="2"/>
      <c r="AC227" s="2"/>
      <c r="AM227" s="1"/>
      <c r="AN227" s="2"/>
      <c r="AO227" s="1"/>
      <c r="AP227" s="2"/>
      <c r="AT227" s="2"/>
      <c r="AV227" s="2"/>
      <c r="AW227" s="2"/>
      <c r="BC227" s="2"/>
      <c r="BD227" s="2"/>
    </row>
    <row r="228" spans="1:56" ht="12.75">
      <c r="A228" s="3">
        <v>2015</v>
      </c>
      <c r="B228" s="3">
        <v>564</v>
      </c>
      <c r="C228" s="1" t="s">
        <v>295</v>
      </c>
      <c r="D228" s="2">
        <v>42004</v>
      </c>
      <c r="E228" s="1" t="s">
        <v>96</v>
      </c>
      <c r="F228" s="2">
        <v>42025</v>
      </c>
      <c r="G228" s="67">
        <v>4153.01</v>
      </c>
      <c r="H228" s="67">
        <v>4153.01</v>
      </c>
      <c r="I228" s="67">
        <v>0</v>
      </c>
      <c r="J228" s="93">
        <v>42048</v>
      </c>
      <c r="K228" s="3">
        <v>30</v>
      </c>
      <c r="L228" s="2">
        <v>42005</v>
      </c>
      <c r="M228" s="2">
        <v>42369</v>
      </c>
      <c r="N228" s="3">
        <v>0</v>
      </c>
      <c r="O228" s="3">
        <v>1306</v>
      </c>
      <c r="P228" s="3">
        <v>0</v>
      </c>
      <c r="Q228" s="92">
        <f>IF(J228-F228&gt;0,IF(R228="S",J228-F228,0),0)</f>
        <v>23</v>
      </c>
      <c r="R228" s="67" t="str">
        <f>IF(G228-H228-I228-P228&gt;0,"N","S")</f>
        <v>S</v>
      </c>
      <c r="S228" s="3">
        <f>IF(G228-H228-I228-P228&gt;0,G228-H228-I228-P228,0)</f>
        <v>0</v>
      </c>
      <c r="T228" s="67">
        <f>IF(J228-D228&gt;0,IF(R228="S",J228-D228,0),0)</f>
        <v>44</v>
      </c>
      <c r="U228" s="67">
        <f>IF(R228="S",H228*Q228,0)</f>
        <v>95519.23</v>
      </c>
      <c r="V228" s="3">
        <f>IF(R228="S",H228*T228,0)</f>
        <v>182732.44</v>
      </c>
      <c r="W228" s="3">
        <f>IF(R228="S",J228-F228-K228,0)</f>
        <v>-7</v>
      </c>
      <c r="X228" s="3">
        <f>IF(R228="S",H228*W228,0)</f>
        <v>-29071.07</v>
      </c>
      <c r="Z228" s="2"/>
      <c r="AB228" s="2"/>
      <c r="AC228" s="2"/>
      <c r="AM228" s="1"/>
      <c r="AN228" s="2"/>
      <c r="AO228" s="1"/>
      <c r="AP228" s="2"/>
      <c r="AT228" s="2"/>
      <c r="AV228" s="2"/>
      <c r="AW228" s="2"/>
      <c r="BC228" s="2"/>
      <c r="BD228" s="2"/>
    </row>
    <row r="229" spans="1:56" ht="12.75">
      <c r="A229" s="3">
        <v>2015</v>
      </c>
      <c r="B229" s="3">
        <v>575</v>
      </c>
      <c r="C229" s="1" t="s">
        <v>211</v>
      </c>
      <c r="D229" s="2">
        <v>42004</v>
      </c>
      <c r="E229" s="1" t="s">
        <v>373</v>
      </c>
      <c r="F229" s="2">
        <v>42019</v>
      </c>
      <c r="G229" s="67">
        <v>1294.31</v>
      </c>
      <c r="H229" s="67">
        <v>1294.31</v>
      </c>
      <c r="I229" s="67">
        <v>0</v>
      </c>
      <c r="J229" s="93">
        <v>42048</v>
      </c>
      <c r="K229" s="3">
        <v>30</v>
      </c>
      <c r="L229" s="2">
        <v>42005</v>
      </c>
      <c r="M229" s="2">
        <v>42369</v>
      </c>
      <c r="N229" s="3">
        <v>0</v>
      </c>
      <c r="O229" s="3">
        <v>2115</v>
      </c>
      <c r="P229" s="3">
        <v>0</v>
      </c>
      <c r="Q229" s="92">
        <f>IF(J229-F229&gt;0,IF(R229="S",J229-F229,0),0)</f>
        <v>29</v>
      </c>
      <c r="R229" s="67" t="str">
        <f>IF(G229-H229-I229-P229&gt;0,"N","S")</f>
        <v>S</v>
      </c>
      <c r="S229" s="3">
        <f>IF(G229-H229-I229-P229&gt;0,G229-H229-I229-P229,0)</f>
        <v>0</v>
      </c>
      <c r="T229" s="67">
        <f>IF(J229-D229&gt;0,IF(R229="S",J229-D229,0),0)</f>
        <v>44</v>
      </c>
      <c r="U229" s="67">
        <f>IF(R229="S",H229*Q229,0)</f>
        <v>37534.99</v>
      </c>
      <c r="V229" s="3">
        <f>IF(R229="S",H229*T229,0)</f>
        <v>56949.64</v>
      </c>
      <c r="W229" s="3">
        <f>IF(R229="S",J229-F229-K229,0)</f>
        <v>-1</v>
      </c>
      <c r="X229" s="3">
        <f>IF(R229="S",H229*W229,0)</f>
        <v>-1294.31</v>
      </c>
      <c r="Z229" s="2"/>
      <c r="AB229" s="2"/>
      <c r="AC229" s="2"/>
      <c r="AM229" s="1"/>
      <c r="AN229" s="2"/>
      <c r="AO229" s="1"/>
      <c r="AP229" s="2"/>
      <c r="AT229" s="2"/>
      <c r="AV229" s="2"/>
      <c r="AW229" s="2"/>
      <c r="BC229" s="2"/>
      <c r="BD229" s="2"/>
    </row>
    <row r="230" spans="1:56" ht="12.75">
      <c r="A230" s="3">
        <v>2015</v>
      </c>
      <c r="B230" s="3">
        <v>588</v>
      </c>
      <c r="C230" s="1" t="s">
        <v>370</v>
      </c>
      <c r="D230" s="2">
        <v>42004</v>
      </c>
      <c r="E230" s="1" t="s">
        <v>374</v>
      </c>
      <c r="F230" s="2">
        <v>42020</v>
      </c>
      <c r="G230" s="67">
        <v>3660</v>
      </c>
      <c r="H230" s="67">
        <v>3660</v>
      </c>
      <c r="I230" s="67">
        <v>0</v>
      </c>
      <c r="J230" s="93">
        <v>42048</v>
      </c>
      <c r="K230" s="3">
        <v>30</v>
      </c>
      <c r="L230" s="2">
        <v>42005</v>
      </c>
      <c r="M230" s="2">
        <v>42369</v>
      </c>
      <c r="N230" s="3">
        <v>0</v>
      </c>
      <c r="O230" s="3">
        <v>1306</v>
      </c>
      <c r="P230" s="3">
        <v>0</v>
      </c>
      <c r="Q230" s="92">
        <f>IF(J230-F230&gt;0,IF(R230="S",J230-F230,0),0)</f>
        <v>28</v>
      </c>
      <c r="R230" s="67" t="str">
        <f>IF(G230-H230-I230-P230&gt;0,"N","S")</f>
        <v>S</v>
      </c>
      <c r="S230" s="3">
        <f>IF(G230-H230-I230-P230&gt;0,G230-H230-I230-P230,0)</f>
        <v>0</v>
      </c>
      <c r="T230" s="67">
        <f>IF(J230-D230&gt;0,IF(R230="S",J230-D230,0),0)</f>
        <v>44</v>
      </c>
      <c r="U230" s="67">
        <f>IF(R230="S",H230*Q230,0)</f>
        <v>102480</v>
      </c>
      <c r="V230" s="3">
        <f>IF(R230="S",H230*T230,0)</f>
        <v>161040</v>
      </c>
      <c r="W230" s="3">
        <f>IF(R230="S",J230-F230-K230,0)</f>
        <v>-2</v>
      </c>
      <c r="X230" s="3">
        <f>IF(R230="S",H230*W230,0)</f>
        <v>-7320</v>
      </c>
      <c r="Z230" s="2"/>
      <c r="AB230" s="2"/>
      <c r="AC230" s="2"/>
      <c r="AM230" s="1"/>
      <c r="AN230" s="2"/>
      <c r="AO230" s="1"/>
      <c r="AP230" s="2"/>
      <c r="AT230" s="2"/>
      <c r="AV230" s="2"/>
      <c r="AW230" s="2"/>
      <c r="BC230" s="2"/>
      <c r="BD230" s="2"/>
    </row>
    <row r="231" spans="1:56" ht="12.75">
      <c r="A231" s="3">
        <v>2015</v>
      </c>
      <c r="B231" s="3">
        <v>607</v>
      </c>
      <c r="C231" s="1" t="s">
        <v>180</v>
      </c>
      <c r="D231" s="2">
        <v>41988</v>
      </c>
      <c r="E231" s="1" t="s">
        <v>388</v>
      </c>
      <c r="F231" s="2">
        <v>42012</v>
      </c>
      <c r="G231" s="67">
        <v>954.69</v>
      </c>
      <c r="H231" s="67">
        <v>954.69</v>
      </c>
      <c r="I231" s="67">
        <v>0</v>
      </c>
      <c r="J231" s="93">
        <v>42048</v>
      </c>
      <c r="K231" s="3">
        <v>30</v>
      </c>
      <c r="L231" s="2">
        <v>42005</v>
      </c>
      <c r="M231" s="2">
        <v>42369</v>
      </c>
      <c r="N231" s="3">
        <v>0</v>
      </c>
      <c r="O231" s="3">
        <v>1315</v>
      </c>
      <c r="P231" s="3">
        <v>0</v>
      </c>
      <c r="Q231" s="92">
        <f>IF(J231-F231&gt;0,IF(R231="S",J231-F231,0),0)</f>
        <v>36</v>
      </c>
      <c r="R231" s="67" t="str">
        <f>IF(G231-H231-I231-P231&gt;0,"N","S")</f>
        <v>S</v>
      </c>
      <c r="S231" s="3">
        <f>IF(G231-H231-I231-P231&gt;0,G231-H231-I231-P231,0)</f>
        <v>0</v>
      </c>
      <c r="T231" s="67">
        <f>IF(J231-D231&gt;0,IF(R231="S",J231-D231,0),0)</f>
        <v>60</v>
      </c>
      <c r="U231" s="67">
        <f>IF(R231="S",H231*Q231,0)</f>
        <v>34368.84</v>
      </c>
      <c r="V231" s="3">
        <f>IF(R231="S",H231*T231,0)</f>
        <v>57281.4</v>
      </c>
      <c r="W231" s="3">
        <f>IF(R231="S",J231-F231-K231,0)</f>
        <v>6</v>
      </c>
      <c r="X231" s="3">
        <f>IF(R231="S",H231*W231,0)</f>
        <v>5728.14</v>
      </c>
      <c r="Z231" s="2"/>
      <c r="AB231" s="2"/>
      <c r="AC231" s="2"/>
      <c r="AM231" s="1"/>
      <c r="AN231" s="2"/>
      <c r="AO231" s="1"/>
      <c r="AP231" s="2"/>
      <c r="AT231" s="2"/>
      <c r="AV231" s="2"/>
      <c r="AW231" s="2"/>
      <c r="BC231" s="2"/>
      <c r="BD231" s="2"/>
    </row>
    <row r="232" spans="1:56" ht="12.75">
      <c r="A232" s="3">
        <v>2015</v>
      </c>
      <c r="B232" s="3">
        <v>804</v>
      </c>
      <c r="C232" s="1" t="s">
        <v>235</v>
      </c>
      <c r="D232" s="2">
        <v>42003</v>
      </c>
      <c r="E232" s="1" t="s">
        <v>409</v>
      </c>
      <c r="F232" s="2">
        <v>42023</v>
      </c>
      <c r="G232" s="67">
        <v>7610.09</v>
      </c>
      <c r="H232" s="67">
        <v>7610.09</v>
      </c>
      <c r="I232" s="67">
        <v>0</v>
      </c>
      <c r="J232" s="93">
        <v>42048</v>
      </c>
      <c r="K232" s="3">
        <v>30</v>
      </c>
      <c r="L232" s="2">
        <v>42005</v>
      </c>
      <c r="M232" s="2">
        <v>42369</v>
      </c>
      <c r="N232" s="3">
        <v>0</v>
      </c>
      <c r="O232" s="3">
        <v>1316</v>
      </c>
      <c r="P232" s="3">
        <v>0</v>
      </c>
      <c r="Q232" s="92">
        <f>IF(J232-F232&gt;0,IF(R232="S",J232-F232,0),0)</f>
        <v>25</v>
      </c>
      <c r="R232" s="67" t="str">
        <f>IF(G232-H232-I232-P232&gt;0,"N","S")</f>
        <v>S</v>
      </c>
      <c r="S232" s="3">
        <f>IF(G232-H232-I232-P232&gt;0,G232-H232-I232-P232,0)</f>
        <v>0</v>
      </c>
      <c r="T232" s="67">
        <f>IF(J232-D232&gt;0,IF(R232="S",J232-D232,0),0)</f>
        <v>45</v>
      </c>
      <c r="U232" s="67">
        <f>IF(R232="S",H232*Q232,0)</f>
        <v>190252.25</v>
      </c>
      <c r="V232" s="3">
        <f>IF(R232="S",H232*T232,0)</f>
        <v>342454.05</v>
      </c>
      <c r="W232" s="3">
        <f>IF(R232="S",J232-F232-K232,0)</f>
        <v>-5</v>
      </c>
      <c r="X232" s="3">
        <f>IF(R232="S",H232*W232,0)</f>
        <v>-38050.45</v>
      </c>
      <c r="Z232" s="2"/>
      <c r="AB232" s="2"/>
      <c r="AC232" s="2"/>
      <c r="AM232" s="1"/>
      <c r="AN232" s="2"/>
      <c r="AO232" s="1"/>
      <c r="AP232" s="2"/>
      <c r="AT232" s="2"/>
      <c r="AV232" s="2"/>
      <c r="AW232" s="2"/>
      <c r="BC232" s="2"/>
      <c r="BD232" s="2"/>
    </row>
    <row r="233" spans="1:56" ht="12.75">
      <c r="A233" s="3">
        <v>2015</v>
      </c>
      <c r="B233" s="3">
        <v>592</v>
      </c>
      <c r="C233" s="1" t="s">
        <v>368</v>
      </c>
      <c r="D233" s="2">
        <v>41991</v>
      </c>
      <c r="E233" s="1" t="s">
        <v>369</v>
      </c>
      <c r="F233" s="2">
        <v>42023</v>
      </c>
      <c r="G233" s="67">
        <v>315.98</v>
      </c>
      <c r="H233" s="67">
        <v>315.98</v>
      </c>
      <c r="I233" s="67">
        <v>0</v>
      </c>
      <c r="J233" s="93">
        <v>42046</v>
      </c>
      <c r="K233" s="3">
        <v>30</v>
      </c>
      <c r="L233" s="2">
        <v>42005</v>
      </c>
      <c r="M233" s="2">
        <v>42369</v>
      </c>
      <c r="N233" s="3">
        <v>0</v>
      </c>
      <c r="O233" s="3">
        <v>1210</v>
      </c>
      <c r="P233" s="3">
        <v>0</v>
      </c>
      <c r="Q233" s="92">
        <f>IF(J233-F233&gt;0,IF(R233="S",J233-F233,0),0)</f>
        <v>23</v>
      </c>
      <c r="R233" s="67" t="str">
        <f>IF(G233-H233-I233-P233&gt;0,"N","S")</f>
        <v>S</v>
      </c>
      <c r="S233" s="3">
        <f>IF(G233-H233-I233-P233&gt;0,G233-H233-I233-P233,0)</f>
        <v>0</v>
      </c>
      <c r="T233" s="67">
        <f>IF(J233-D233&gt;0,IF(R233="S",J233-D233,0),0)</f>
        <v>55</v>
      </c>
      <c r="U233" s="67">
        <f>IF(R233="S",H233*Q233,0)</f>
        <v>7267.54</v>
      </c>
      <c r="V233" s="3">
        <f>IF(R233="S",H233*T233,0)</f>
        <v>17378.9</v>
      </c>
      <c r="W233" s="3">
        <f>IF(R233="S",J233-F233-K233,0)</f>
        <v>-7</v>
      </c>
      <c r="X233" s="3">
        <f>IF(R233="S",H233*W233,0)</f>
        <v>-2211.86</v>
      </c>
      <c r="Z233" s="2"/>
      <c r="AB233" s="2"/>
      <c r="AC233" s="2"/>
      <c r="AM233" s="1"/>
      <c r="AN233" s="2"/>
      <c r="AO233" s="1"/>
      <c r="AP233" s="2"/>
      <c r="AT233" s="2"/>
      <c r="AV233" s="2"/>
      <c r="AW233" s="2"/>
      <c r="BC233" s="2"/>
      <c r="BD233" s="2"/>
    </row>
    <row r="234" spans="1:56" ht="12.75">
      <c r="A234" s="3">
        <v>2015</v>
      </c>
      <c r="B234" s="3">
        <v>572</v>
      </c>
      <c r="C234" s="1" t="s">
        <v>371</v>
      </c>
      <c r="D234" s="2">
        <v>42004</v>
      </c>
      <c r="E234" s="1" t="s">
        <v>372</v>
      </c>
      <c r="F234" s="2">
        <v>42026</v>
      </c>
      <c r="G234" s="67">
        <v>6221.55</v>
      </c>
      <c r="H234" s="67">
        <v>6221.55</v>
      </c>
      <c r="I234" s="67">
        <v>0</v>
      </c>
      <c r="J234" s="93">
        <v>42046</v>
      </c>
      <c r="K234" s="3">
        <v>30</v>
      </c>
      <c r="L234" s="2">
        <v>42005</v>
      </c>
      <c r="M234" s="2">
        <v>42369</v>
      </c>
      <c r="N234" s="3">
        <v>0</v>
      </c>
      <c r="O234" s="3">
        <v>1403</v>
      </c>
      <c r="P234" s="3">
        <v>0</v>
      </c>
      <c r="Q234" s="92">
        <f>IF(J234-F234&gt;0,IF(R234="S",J234-F234,0),0)</f>
        <v>20</v>
      </c>
      <c r="R234" s="67" t="str">
        <f>IF(G234-H234-I234-P234&gt;0,"N","S")</f>
        <v>S</v>
      </c>
      <c r="S234" s="3">
        <f>IF(G234-H234-I234-P234&gt;0,G234-H234-I234-P234,0)</f>
        <v>0</v>
      </c>
      <c r="T234" s="67">
        <f>IF(J234-D234&gt;0,IF(R234="S",J234-D234,0),0)</f>
        <v>42</v>
      </c>
      <c r="U234" s="67">
        <f>IF(R234="S",H234*Q234,0)</f>
        <v>124431</v>
      </c>
      <c r="V234" s="3">
        <f>IF(R234="S",H234*T234,0)</f>
        <v>261305.1</v>
      </c>
      <c r="W234" s="3">
        <f>IF(R234="S",J234-F234-K234,0)</f>
        <v>-10</v>
      </c>
      <c r="X234" s="3">
        <f>IF(R234="S",H234*W234,0)</f>
        <v>-62215.5</v>
      </c>
      <c r="Z234" s="2"/>
      <c r="AB234" s="2"/>
      <c r="AC234" s="2"/>
      <c r="AM234" s="1"/>
      <c r="AN234" s="2"/>
      <c r="AO234" s="1"/>
      <c r="AP234" s="2"/>
      <c r="AT234" s="2"/>
      <c r="AV234" s="2"/>
      <c r="AW234" s="2"/>
      <c r="BC234" s="2"/>
      <c r="BD234" s="2"/>
    </row>
    <row r="235" spans="1:56" ht="12.75">
      <c r="A235" s="3">
        <v>2015</v>
      </c>
      <c r="B235" s="3">
        <v>590</v>
      </c>
      <c r="C235" s="1" t="s">
        <v>377</v>
      </c>
      <c r="D235" s="2">
        <v>42004</v>
      </c>
      <c r="E235" s="1" t="s">
        <v>378</v>
      </c>
      <c r="F235" s="2">
        <v>42020</v>
      </c>
      <c r="G235" s="67">
        <v>89330.4</v>
      </c>
      <c r="H235" s="67">
        <v>89330.4</v>
      </c>
      <c r="I235" s="67">
        <v>0</v>
      </c>
      <c r="J235" s="93">
        <v>42039</v>
      </c>
      <c r="K235" s="3">
        <v>30</v>
      </c>
      <c r="L235" s="2">
        <v>42005</v>
      </c>
      <c r="M235" s="2">
        <v>42369</v>
      </c>
      <c r="N235" s="3">
        <v>0</v>
      </c>
      <c r="O235" s="3">
        <v>1303</v>
      </c>
      <c r="P235" s="3">
        <v>0</v>
      </c>
      <c r="Q235" s="92">
        <f>IF(J235-F235&gt;0,IF(R235="S",J235-F235,0),0)</f>
        <v>19</v>
      </c>
      <c r="R235" s="67" t="str">
        <f>IF(G235-H235-I235-P235&gt;0,"N","S")</f>
        <v>S</v>
      </c>
      <c r="S235" s="3">
        <f>IF(G235-H235-I235-P235&gt;0,G235-H235-I235-P235,0)</f>
        <v>0</v>
      </c>
      <c r="T235" s="67">
        <f>IF(J235-D235&gt;0,IF(R235="S",J235-D235,0),0)</f>
        <v>35</v>
      </c>
      <c r="U235" s="67">
        <f>IF(R235="S",H235*Q235,0)</f>
        <v>1697277.6</v>
      </c>
      <c r="V235" s="3">
        <f>IF(R235="S",H235*T235,0)</f>
        <v>3126564</v>
      </c>
      <c r="W235" s="3">
        <f>IF(R235="S",J235-F235-K235,0)</f>
        <v>-11</v>
      </c>
      <c r="X235" s="3">
        <f>IF(R235="S",H235*W235,0)</f>
        <v>-982634.4</v>
      </c>
      <c r="Z235" s="2"/>
      <c r="AB235" s="2"/>
      <c r="AC235" s="2"/>
      <c r="AM235" s="1"/>
      <c r="AN235" s="2"/>
      <c r="AO235" s="1"/>
      <c r="AP235" s="2"/>
      <c r="AT235" s="2"/>
      <c r="AV235" s="2"/>
      <c r="AW235" s="2"/>
      <c r="BC235" s="2"/>
      <c r="BD235" s="2"/>
    </row>
    <row r="236" spans="1:56" ht="12.75">
      <c r="A236" s="3">
        <v>2015</v>
      </c>
      <c r="B236" s="3">
        <v>788</v>
      </c>
      <c r="C236" s="1" t="s">
        <v>395</v>
      </c>
      <c r="D236" s="2">
        <v>42004</v>
      </c>
      <c r="E236" s="1" t="s">
        <v>396</v>
      </c>
      <c r="F236" s="2">
        <v>42030</v>
      </c>
      <c r="G236" s="67">
        <v>865.28</v>
      </c>
      <c r="H236" s="67">
        <v>865.28</v>
      </c>
      <c r="I236" s="67">
        <v>0</v>
      </c>
      <c r="J236" s="93">
        <v>42039</v>
      </c>
      <c r="K236" s="3">
        <v>30</v>
      </c>
      <c r="L236" s="2">
        <v>42005</v>
      </c>
      <c r="M236" s="2">
        <v>42369</v>
      </c>
      <c r="N236" s="3">
        <v>0</v>
      </c>
      <c r="O236" s="3">
        <v>1334</v>
      </c>
      <c r="P236" s="3">
        <v>33.28</v>
      </c>
      <c r="Q236" s="92">
        <f>IF(J236-F236&gt;0,IF(R236="S",J236-F236,0),0)</f>
        <v>9</v>
      </c>
      <c r="R236" s="67" t="str">
        <f>IF(G236-H236-I236-P236&gt;0,"N","S")</f>
        <v>S</v>
      </c>
      <c r="S236" s="3">
        <f>IF(G236-H236-I236-P236&gt;0,G236-H236-I236-P236,0)</f>
        <v>0</v>
      </c>
      <c r="T236" s="67">
        <f>IF(J236-D236&gt;0,IF(R236="S",J236-D236,0),0)</f>
        <v>35</v>
      </c>
      <c r="U236" s="67">
        <f>IF(R236="S",H236*Q236,0)</f>
        <v>7787.52</v>
      </c>
      <c r="V236" s="3">
        <f>IF(R236="S",H236*T236,0)</f>
        <v>30284.8</v>
      </c>
      <c r="W236" s="3">
        <f>IF(R236="S",J236-F236-K236,0)</f>
        <v>-21</v>
      </c>
      <c r="X236" s="3">
        <f>IF(R236="S",H236*W236,0)</f>
        <v>-18170.88</v>
      </c>
      <c r="Z236" s="2"/>
      <c r="AB236" s="2"/>
      <c r="AC236" s="2"/>
      <c r="AM236" s="1"/>
      <c r="AN236" s="2"/>
      <c r="AO236" s="1"/>
      <c r="AP236" s="2"/>
      <c r="AT236" s="2"/>
      <c r="AV236" s="2"/>
      <c r="AW236" s="2"/>
      <c r="BC236" s="2"/>
      <c r="BD236" s="2"/>
    </row>
    <row r="237" spans="1:56" ht="12.75">
      <c r="A237" s="3">
        <v>2015</v>
      </c>
      <c r="B237" s="3">
        <v>802</v>
      </c>
      <c r="C237" s="1" t="s">
        <v>405</v>
      </c>
      <c r="D237" s="2">
        <v>41993</v>
      </c>
      <c r="E237" s="1" t="s">
        <v>406</v>
      </c>
      <c r="F237" s="2">
        <v>42033</v>
      </c>
      <c r="G237" s="67">
        <v>337</v>
      </c>
      <c r="H237" s="67">
        <v>337</v>
      </c>
      <c r="I237" s="67">
        <v>0</v>
      </c>
      <c r="J237" s="93">
        <v>42039</v>
      </c>
      <c r="K237" s="3">
        <v>30</v>
      </c>
      <c r="L237" s="2">
        <v>42005</v>
      </c>
      <c r="M237" s="2">
        <v>42369</v>
      </c>
      <c r="N237" s="3">
        <v>0</v>
      </c>
      <c r="O237" s="3">
        <v>1569</v>
      </c>
      <c r="P237" s="3">
        <v>0</v>
      </c>
      <c r="Q237" s="92">
        <f>IF(J237-F237&gt;0,IF(R237="S",J237-F237,0),0)</f>
        <v>6</v>
      </c>
      <c r="R237" s="67" t="str">
        <f>IF(G237-H237-I237-P237&gt;0,"N","S")</f>
        <v>S</v>
      </c>
      <c r="S237" s="3">
        <f>IF(G237-H237-I237-P237&gt;0,G237-H237-I237-P237,0)</f>
        <v>0</v>
      </c>
      <c r="T237" s="67">
        <f>IF(J237-D237&gt;0,IF(R237="S",J237-D237,0),0)</f>
        <v>46</v>
      </c>
      <c r="U237" s="67">
        <f>IF(R237="S",H237*Q237,0)</f>
        <v>2022</v>
      </c>
      <c r="V237" s="3">
        <f>IF(R237="S",H237*T237,0)</f>
        <v>15502</v>
      </c>
      <c r="W237" s="3">
        <f>IF(R237="S",J237-F237-K237,0)</f>
        <v>-24</v>
      </c>
      <c r="X237" s="3">
        <f>IF(R237="S",H237*W237,0)</f>
        <v>-8088</v>
      </c>
      <c r="Z237" s="2"/>
      <c r="AB237" s="2"/>
      <c r="AC237" s="2"/>
      <c r="AM237" s="1"/>
      <c r="AN237" s="2"/>
      <c r="AO237" s="1"/>
      <c r="AP237" s="2"/>
      <c r="AT237" s="2"/>
      <c r="AV237" s="2"/>
      <c r="AW237" s="2"/>
      <c r="BC237" s="2"/>
      <c r="BD237" s="2"/>
    </row>
    <row r="238" spans="1:56" ht="12.75">
      <c r="A238" s="3">
        <v>2014</v>
      </c>
      <c r="B238" s="3">
        <v>165</v>
      </c>
      <c r="C238" s="1" t="s">
        <v>219</v>
      </c>
      <c r="D238" s="2">
        <v>41967</v>
      </c>
      <c r="E238" s="1" t="s">
        <v>220</v>
      </c>
      <c r="F238" s="2">
        <v>41968</v>
      </c>
      <c r="G238" s="67">
        <v>724.76</v>
      </c>
      <c r="H238" s="67">
        <v>724.76</v>
      </c>
      <c r="I238" s="67">
        <v>0</v>
      </c>
      <c r="J238" s="93">
        <v>42038</v>
      </c>
      <c r="K238" s="3">
        <v>30</v>
      </c>
      <c r="L238" s="2">
        <v>42005</v>
      </c>
      <c r="M238" s="2">
        <v>42369</v>
      </c>
      <c r="N238" s="3">
        <v>0</v>
      </c>
      <c r="O238" s="3">
        <v>2102</v>
      </c>
      <c r="P238" s="3">
        <v>0</v>
      </c>
      <c r="Q238" s="92">
        <f>IF(J238-F238&gt;0,IF(R238="S",J238-F238,0),0)</f>
        <v>70</v>
      </c>
      <c r="R238" s="67" t="str">
        <f>IF(G238-H238-I238-P238&gt;0,"N","S")</f>
        <v>S</v>
      </c>
      <c r="S238" s="3">
        <f>IF(G238-H238-I238-P238&gt;0,G238-H238-I238-P238,0)</f>
        <v>0</v>
      </c>
      <c r="T238" s="67">
        <f>IF(J238-D238&gt;0,IF(R238="S",J238-D238,0),0)</f>
        <v>71</v>
      </c>
      <c r="U238" s="67">
        <f>IF(R238="S",H238*Q238,0)</f>
        <v>50733.2</v>
      </c>
      <c r="V238" s="3">
        <f>IF(R238="S",H238*T238,0)</f>
        <v>51457.96</v>
      </c>
      <c r="W238" s="3">
        <f>IF(R238="S",J238-F238-K238,0)</f>
        <v>40</v>
      </c>
      <c r="X238" s="3">
        <f>IF(R238="S",H238*W238,0)</f>
        <v>28990.4</v>
      </c>
      <c r="Z238" s="2"/>
      <c r="AB238" s="2"/>
      <c r="AC238" s="2"/>
      <c r="AM238" s="1"/>
      <c r="AN238" s="2"/>
      <c r="AO238" s="1"/>
      <c r="AP238" s="2"/>
      <c r="AT238" s="2"/>
      <c r="AV238" s="2"/>
      <c r="AW238" s="2"/>
      <c r="BC238" s="2"/>
      <c r="BD238" s="2"/>
    </row>
    <row r="239" spans="1:56" ht="12.75">
      <c r="A239" s="3">
        <v>2015</v>
      </c>
      <c r="B239" s="3">
        <v>378</v>
      </c>
      <c r="C239" s="1" t="s">
        <v>355</v>
      </c>
      <c r="D239" s="2">
        <v>42003</v>
      </c>
      <c r="E239" s="1" t="s">
        <v>356</v>
      </c>
      <c r="F239" s="2">
        <v>42026</v>
      </c>
      <c r="G239" s="67">
        <v>1069.56</v>
      </c>
      <c r="H239" s="67">
        <v>1069.56</v>
      </c>
      <c r="I239" s="67">
        <v>0</v>
      </c>
      <c r="J239" s="93">
        <v>42038</v>
      </c>
      <c r="K239" s="3">
        <v>30</v>
      </c>
      <c r="L239" s="2">
        <v>42005</v>
      </c>
      <c r="M239" s="2">
        <v>42369</v>
      </c>
      <c r="N239" s="3">
        <v>0</v>
      </c>
      <c r="O239" s="3">
        <v>1331</v>
      </c>
      <c r="P239" s="3">
        <v>0</v>
      </c>
      <c r="Q239" s="92">
        <f>IF(J239-F239&gt;0,IF(R239="S",J239-F239,0),0)</f>
        <v>12</v>
      </c>
      <c r="R239" s="67" t="str">
        <f>IF(G239-H239-I239-P239&gt;0,"N","S")</f>
        <v>S</v>
      </c>
      <c r="S239" s="3">
        <f>IF(G239-H239-I239-P239&gt;0,G239-H239-I239-P239,0)</f>
        <v>0</v>
      </c>
      <c r="T239" s="67">
        <f>IF(J239-D239&gt;0,IF(R239="S",J239-D239,0),0)</f>
        <v>35</v>
      </c>
      <c r="U239" s="67">
        <f>IF(R239="S",H239*Q239,0)</f>
        <v>12834.72</v>
      </c>
      <c r="V239" s="3">
        <f>IF(R239="S",H239*T239,0)</f>
        <v>37434.6</v>
      </c>
      <c r="W239" s="3">
        <f>IF(R239="S",J239-F239-K239,0)</f>
        <v>-18</v>
      </c>
      <c r="X239" s="3">
        <f>IF(R239="S",H239*W239,0)</f>
        <v>-19252.08</v>
      </c>
      <c r="Z239" s="2"/>
      <c r="AB239" s="2"/>
      <c r="AC239" s="2"/>
      <c r="AM239" s="1"/>
      <c r="AN239" s="2"/>
      <c r="AO239" s="1"/>
      <c r="AP239" s="2"/>
      <c r="AV239" s="2"/>
      <c r="AW239" s="2"/>
      <c r="BC239" s="2"/>
      <c r="BD239" s="2"/>
    </row>
    <row r="240" spans="1:56" ht="12.75">
      <c r="A240" s="3">
        <v>2015</v>
      </c>
      <c r="B240" s="3">
        <v>613</v>
      </c>
      <c r="C240" s="1" t="s">
        <v>389</v>
      </c>
      <c r="D240" s="2">
        <v>42004</v>
      </c>
      <c r="E240" s="1" t="s">
        <v>106</v>
      </c>
      <c r="F240" s="2">
        <v>42027</v>
      </c>
      <c r="G240" s="67">
        <v>26644.8</v>
      </c>
      <c r="H240" s="67">
        <v>26644.8</v>
      </c>
      <c r="I240" s="67">
        <v>0</v>
      </c>
      <c r="J240" s="93">
        <v>42038</v>
      </c>
      <c r="K240" s="3">
        <v>30</v>
      </c>
      <c r="L240" s="2">
        <v>42005</v>
      </c>
      <c r="M240" s="2">
        <v>42369</v>
      </c>
      <c r="N240" s="3">
        <v>0</v>
      </c>
      <c r="O240" s="3">
        <v>2109</v>
      </c>
      <c r="P240" s="3">
        <v>0</v>
      </c>
      <c r="Q240" s="92">
        <f>IF(J240-F240&gt;0,IF(R240="S",J240-F240,0),0)</f>
        <v>11</v>
      </c>
      <c r="R240" s="67" t="str">
        <f>IF(G240-H240-I240-P240&gt;0,"N","S")</f>
        <v>S</v>
      </c>
      <c r="S240" s="3">
        <f>IF(G240-H240-I240-P240&gt;0,G240-H240-I240-P240,0)</f>
        <v>0</v>
      </c>
      <c r="T240" s="67">
        <f>IF(J240-D240&gt;0,IF(R240="S",J240-D240,0),0)</f>
        <v>34</v>
      </c>
      <c r="U240" s="67">
        <f>IF(R240="S",H240*Q240,0)</f>
        <v>293092.8</v>
      </c>
      <c r="V240" s="3">
        <f>IF(R240="S",H240*T240,0)</f>
        <v>905923.2</v>
      </c>
      <c r="W240" s="3">
        <f>IF(R240="S",J240-F240-K240,0)</f>
        <v>-19</v>
      </c>
      <c r="X240" s="3">
        <f>IF(R240="S",H240*W240,0)</f>
        <v>-506251.2</v>
      </c>
      <c r="Z240" s="2"/>
      <c r="AB240" s="2"/>
      <c r="AC240" s="2"/>
      <c r="AM240" s="1"/>
      <c r="AN240" s="2"/>
      <c r="AO240" s="1"/>
      <c r="AP240" s="2"/>
      <c r="AV240" s="2"/>
      <c r="AW240" s="2"/>
      <c r="BC240" s="2"/>
      <c r="BD240" s="2"/>
    </row>
    <row r="241" spans="1:56" ht="12.75">
      <c r="A241" s="3">
        <v>2015</v>
      </c>
      <c r="B241" s="3">
        <v>611</v>
      </c>
      <c r="C241" s="1" t="s">
        <v>390</v>
      </c>
      <c r="D241" s="2">
        <v>42006</v>
      </c>
      <c r="E241" s="1" t="s">
        <v>391</v>
      </c>
      <c r="F241" s="2">
        <v>42011</v>
      </c>
      <c r="G241" s="67">
        <v>7000</v>
      </c>
      <c r="H241" s="67">
        <v>7000</v>
      </c>
      <c r="I241" s="67">
        <v>0</v>
      </c>
      <c r="J241" s="93">
        <v>42038</v>
      </c>
      <c r="K241" s="3">
        <v>30</v>
      </c>
      <c r="L241" s="2">
        <v>42005</v>
      </c>
      <c r="M241" s="2">
        <v>42369</v>
      </c>
      <c r="N241" s="3">
        <v>0</v>
      </c>
      <c r="O241" s="3">
        <v>1307</v>
      </c>
      <c r="P241" s="3">
        <v>1262.29</v>
      </c>
      <c r="Q241" s="92">
        <f>IF(J241-F241&gt;0,IF(R241="S",J241-F241,0),0)</f>
        <v>27</v>
      </c>
      <c r="R241" s="67" t="str">
        <f>IF(G241-H241-I241-P241&gt;0,"N","S")</f>
        <v>S</v>
      </c>
      <c r="S241" s="3">
        <f>IF(G241-H241-I241-P241&gt;0,G241-H241-I241-P241,0)</f>
        <v>0</v>
      </c>
      <c r="T241" s="67">
        <f>IF(J241-D241&gt;0,IF(R241="S",J241-D241,0),0)</f>
        <v>32</v>
      </c>
      <c r="U241" s="67">
        <f>IF(R241="S",H241*Q241,0)</f>
        <v>189000</v>
      </c>
      <c r="V241" s="3">
        <f>IF(R241="S",H241*T241,0)</f>
        <v>224000</v>
      </c>
      <c r="W241" s="3">
        <f>IF(R241="S",J241-F241-K241,0)</f>
        <v>-3</v>
      </c>
      <c r="X241" s="3">
        <f>IF(R241="S",H241*W241,0)</f>
        <v>-21000</v>
      </c>
      <c r="Z241" s="2"/>
      <c r="AB241" s="2"/>
      <c r="AC241" s="2"/>
      <c r="AM241" s="1"/>
      <c r="AN241" s="2"/>
      <c r="AO241" s="1"/>
      <c r="AP241" s="2"/>
      <c r="AV241" s="2"/>
      <c r="AW241" s="2"/>
      <c r="BC241" s="2"/>
      <c r="BD241" s="2"/>
    </row>
    <row r="242" spans="1:56" ht="12.75">
      <c r="A242" s="3">
        <v>2015</v>
      </c>
      <c r="B242" s="3">
        <v>612</v>
      </c>
      <c r="C242" s="1" t="s">
        <v>390</v>
      </c>
      <c r="D242" s="2">
        <v>42006</v>
      </c>
      <c r="E242" s="1" t="s">
        <v>392</v>
      </c>
      <c r="F242" s="2">
        <v>42011</v>
      </c>
      <c r="G242" s="67">
        <v>10150.4</v>
      </c>
      <c r="H242" s="67">
        <v>10150.4</v>
      </c>
      <c r="I242" s="67">
        <v>0</v>
      </c>
      <c r="J242" s="93">
        <v>42038</v>
      </c>
      <c r="K242" s="3">
        <v>30</v>
      </c>
      <c r="L242" s="2">
        <v>42005</v>
      </c>
      <c r="M242" s="2">
        <v>42369</v>
      </c>
      <c r="N242" s="3">
        <v>0</v>
      </c>
      <c r="O242" s="3">
        <v>1307</v>
      </c>
      <c r="P242" s="3">
        <v>1830.4</v>
      </c>
      <c r="Q242" s="92">
        <f>IF(J242-F242&gt;0,IF(R242="S",J242-F242,0),0)</f>
        <v>27</v>
      </c>
      <c r="R242" s="67" t="str">
        <f>IF(G242-H242-I242-P242&gt;0,"N","S")</f>
        <v>S</v>
      </c>
      <c r="S242" s="3">
        <f>IF(G242-H242-I242-P242&gt;0,G242-H242-I242-P242,0)</f>
        <v>0</v>
      </c>
      <c r="T242" s="67">
        <f>IF(J242-D242&gt;0,IF(R242="S",J242-D242,0),0)</f>
        <v>32</v>
      </c>
      <c r="U242" s="67">
        <f>IF(R242="S",H242*Q242,0)</f>
        <v>274060.8</v>
      </c>
      <c r="V242" s="3">
        <f>IF(R242="S",H242*T242,0)</f>
        <v>324812.8</v>
      </c>
      <c r="W242" s="3">
        <f>IF(R242="S",J242-F242-K242,0)</f>
        <v>-3</v>
      </c>
      <c r="X242" s="3">
        <f>IF(R242="S",H242*W242,0)</f>
        <v>-30451.2</v>
      </c>
      <c r="Z242" s="2"/>
      <c r="AB242" s="2"/>
      <c r="AC242" s="2"/>
      <c r="AM242" s="1"/>
      <c r="AN242" s="2"/>
      <c r="AO242" s="1"/>
      <c r="AP242" s="2"/>
      <c r="AV242" s="2"/>
      <c r="AW242" s="2"/>
      <c r="BC242" s="2"/>
      <c r="BD242" s="2"/>
    </row>
    <row r="243" spans="1:56" ht="12.75">
      <c r="A243" s="3">
        <v>2015</v>
      </c>
      <c r="B243" s="3">
        <v>600</v>
      </c>
      <c r="C243" s="1" t="s">
        <v>393</v>
      </c>
      <c r="D243" s="2">
        <v>42012</v>
      </c>
      <c r="E243" s="1" t="s">
        <v>2</v>
      </c>
      <c r="F243" s="2">
        <v>42013</v>
      </c>
      <c r="G243" s="67">
        <v>547.18</v>
      </c>
      <c r="H243" s="67">
        <v>547.18</v>
      </c>
      <c r="I243" s="67">
        <v>0</v>
      </c>
      <c r="J243" s="93">
        <v>42038</v>
      </c>
      <c r="K243" s="3">
        <v>30</v>
      </c>
      <c r="L243" s="2">
        <v>42005</v>
      </c>
      <c r="M243" s="2">
        <v>42369</v>
      </c>
      <c r="N243" s="3">
        <v>0</v>
      </c>
      <c r="O243" s="3">
        <v>1307</v>
      </c>
      <c r="P243" s="3">
        <v>98.67</v>
      </c>
      <c r="Q243" s="92">
        <f>IF(J243-F243&gt;0,IF(R243="S",J243-F243,0),0)</f>
        <v>25</v>
      </c>
      <c r="R243" s="67" t="str">
        <f>IF(G243-H243-I243-P243&gt;0,"N","S")</f>
        <v>S</v>
      </c>
      <c r="S243" s="3">
        <f>IF(G243-H243-I243-P243&gt;0,G243-H243-I243-P243,0)</f>
        <v>0</v>
      </c>
      <c r="T243" s="67">
        <f>IF(J243-D243&gt;0,IF(R243="S",J243-D243,0),0)</f>
        <v>26</v>
      </c>
      <c r="U243" s="67">
        <f>IF(R243="S",H243*Q243,0)</f>
        <v>13679.5</v>
      </c>
      <c r="V243" s="3">
        <f>IF(R243="S",H243*T243,0)</f>
        <v>14226.68</v>
      </c>
      <c r="W243" s="3">
        <f>IF(R243="S",J243-F243-K243,0)</f>
        <v>-5</v>
      </c>
      <c r="X243" s="3">
        <f>IF(R243="S",H243*W243,0)</f>
        <v>-2735.9</v>
      </c>
      <c r="Z243" s="2"/>
      <c r="AB243" s="2"/>
      <c r="AC243" s="2"/>
      <c r="AM243" s="1"/>
      <c r="AN243" s="2"/>
      <c r="AO243" s="1"/>
      <c r="AP243" s="2"/>
      <c r="AV243" s="2"/>
      <c r="AW243" s="2"/>
      <c r="BC243" s="2"/>
      <c r="BD243" s="2"/>
    </row>
    <row r="244" spans="1:56" ht="12.75">
      <c r="A244" s="3">
        <v>2015</v>
      </c>
      <c r="B244" s="3">
        <v>800</v>
      </c>
      <c r="C244" s="1" t="s">
        <v>412</v>
      </c>
      <c r="D244" s="2">
        <v>42006</v>
      </c>
      <c r="E244" s="1" t="s">
        <v>145</v>
      </c>
      <c r="F244" s="2">
        <v>42006</v>
      </c>
      <c r="G244" s="67">
        <v>449.87</v>
      </c>
      <c r="H244" s="67">
        <v>449.87</v>
      </c>
      <c r="I244" s="67">
        <v>0</v>
      </c>
      <c r="J244" s="93">
        <v>42038</v>
      </c>
      <c r="K244" s="3">
        <v>30</v>
      </c>
      <c r="L244" s="2">
        <v>42005</v>
      </c>
      <c r="M244" s="2">
        <v>42369</v>
      </c>
      <c r="N244" s="3">
        <v>0</v>
      </c>
      <c r="O244" s="3">
        <v>1307</v>
      </c>
      <c r="P244" s="3">
        <v>81.12</v>
      </c>
      <c r="Q244" s="92">
        <f>IF(J244-F244&gt;0,IF(R244="S",J244-F244,0),0)</f>
        <v>32</v>
      </c>
      <c r="R244" s="67" t="str">
        <f>IF(G244-H244-I244-P244&gt;0,"N","S")</f>
        <v>S</v>
      </c>
      <c r="S244" s="3">
        <f>IF(G244-H244-I244-P244&gt;0,G244-H244-I244-P244,0)</f>
        <v>0</v>
      </c>
      <c r="T244" s="67">
        <f>IF(J244-D244&gt;0,IF(R244="S",J244-D244,0),0)</f>
        <v>32</v>
      </c>
      <c r="U244" s="67">
        <f>IF(R244="S",H244*Q244,0)</f>
        <v>14395.84</v>
      </c>
      <c r="V244" s="3">
        <f>IF(R244="S",H244*T244,0)</f>
        <v>14395.84</v>
      </c>
      <c r="W244" s="3">
        <f>IF(R244="S",J244-F244-K244,0)</f>
        <v>2</v>
      </c>
      <c r="X244" s="3">
        <f>IF(R244="S",H244*W244,0)</f>
        <v>899.74</v>
      </c>
      <c r="Z244" s="2"/>
      <c r="AB244" s="2"/>
      <c r="AC244" s="2"/>
      <c r="AM244" s="1"/>
      <c r="AN244" s="2"/>
      <c r="AO244" s="1"/>
      <c r="AP244" s="2"/>
      <c r="AV244" s="2"/>
      <c r="AW244" s="2"/>
      <c r="BC244" s="2"/>
      <c r="BD244" s="2"/>
    </row>
    <row r="245" spans="1:56" ht="12.75">
      <c r="A245" s="3">
        <v>2015</v>
      </c>
      <c r="B245" s="3">
        <v>867</v>
      </c>
      <c r="C245" s="1" t="s">
        <v>413</v>
      </c>
      <c r="D245" s="2">
        <v>41967</v>
      </c>
      <c r="E245" s="1" t="s">
        <v>117</v>
      </c>
      <c r="F245" s="2">
        <v>41968</v>
      </c>
      <c r="G245" s="67">
        <v>1774.63</v>
      </c>
      <c r="H245" s="67">
        <v>1774.63</v>
      </c>
      <c r="I245" s="67">
        <v>0</v>
      </c>
      <c r="J245" s="93">
        <v>42038</v>
      </c>
      <c r="K245" s="3">
        <v>30</v>
      </c>
      <c r="L245" s="2">
        <v>42005</v>
      </c>
      <c r="M245" s="2">
        <v>42369</v>
      </c>
      <c r="N245" s="3">
        <v>0</v>
      </c>
      <c r="O245" s="3">
        <v>2102</v>
      </c>
      <c r="P245" s="3">
        <v>0</v>
      </c>
      <c r="Q245" s="92">
        <f>IF(J245-F245&gt;0,IF(R245="S",J245-F245,0),0)</f>
        <v>70</v>
      </c>
      <c r="R245" s="67" t="str">
        <f>IF(G245-H245-I245-P245&gt;0,"N","S")</f>
        <v>S</v>
      </c>
      <c r="S245" s="3">
        <f>IF(G245-H245-I245-P245&gt;0,G245-H245-I245-P245,0)</f>
        <v>0</v>
      </c>
      <c r="T245" s="67">
        <f>IF(J245-D245&gt;0,IF(R245="S",J245-D245,0),0)</f>
        <v>71</v>
      </c>
      <c r="U245" s="67">
        <f>IF(R245="S",H245*Q245,0)</f>
        <v>124224.1</v>
      </c>
      <c r="V245" s="3">
        <f>IF(R245="S",H245*T245,0)</f>
        <v>125998.73</v>
      </c>
      <c r="W245" s="3">
        <f>IF(R245="S",J245-F245-K245,0)</f>
        <v>40</v>
      </c>
      <c r="X245" s="3">
        <f>IF(R245="S",H245*W245,0)</f>
        <v>70985.2</v>
      </c>
      <c r="Z245" s="2"/>
      <c r="AB245" s="2"/>
      <c r="AC245" s="2"/>
      <c r="AM245" s="1"/>
      <c r="AN245" s="2"/>
      <c r="AO245" s="1"/>
      <c r="AP245" s="2"/>
      <c r="AV245" s="2"/>
      <c r="AW245" s="2"/>
      <c r="BC245" s="2"/>
      <c r="BD245" s="2"/>
    </row>
    <row r="246" spans="1:56" ht="12.75">
      <c r="A246" s="3">
        <v>2015</v>
      </c>
      <c r="B246" s="3">
        <v>868</v>
      </c>
      <c r="C246" s="1" t="s">
        <v>414</v>
      </c>
      <c r="D246" s="2">
        <v>42037</v>
      </c>
      <c r="E246" s="1" t="s">
        <v>415</v>
      </c>
      <c r="F246" s="2">
        <v>42038</v>
      </c>
      <c r="G246" s="67">
        <v>12356.79</v>
      </c>
      <c r="H246" s="67">
        <v>12356.79</v>
      </c>
      <c r="I246" s="67">
        <v>0</v>
      </c>
      <c r="J246" s="93">
        <v>42038</v>
      </c>
      <c r="K246" s="3">
        <v>30</v>
      </c>
      <c r="L246" s="2">
        <v>42005</v>
      </c>
      <c r="M246" s="2">
        <v>42369</v>
      </c>
      <c r="N246" s="3">
        <v>0</v>
      </c>
      <c r="O246" s="3">
        <v>2102</v>
      </c>
      <c r="P246" s="3">
        <v>0</v>
      </c>
      <c r="Q246" s="92">
        <f>IF(J246-F246&gt;0,IF(R246="S",J246-F246,0),0)</f>
        <v>0</v>
      </c>
      <c r="R246" s="67" t="str">
        <f>IF(G246-H246-I246-P246&gt;0,"N","S")</f>
        <v>S</v>
      </c>
      <c r="S246" s="3">
        <f>IF(G246-H246-I246-P246&gt;0,G246-H246-I246-P246,0)</f>
        <v>0</v>
      </c>
      <c r="T246" s="67">
        <f>IF(J246-D246&gt;0,IF(R246="S",J246-D246,0),0)</f>
        <v>1</v>
      </c>
      <c r="U246" s="67">
        <f>IF(R246="S",H246*Q246,0)</f>
        <v>0</v>
      </c>
      <c r="V246" s="3">
        <f>IF(R246="S",H246*T246,0)</f>
        <v>12356.79</v>
      </c>
      <c r="W246" s="3">
        <f>IF(R246="S",J246-F246-K246,0)</f>
        <v>-30</v>
      </c>
      <c r="X246" s="3">
        <f>IF(R246="S",H246*W246,0)</f>
        <v>-370703.7</v>
      </c>
      <c r="Z246" s="2"/>
      <c r="AB246" s="2"/>
      <c r="AC246" s="2"/>
      <c r="AM246" s="1"/>
      <c r="AN246" s="2"/>
      <c r="AO246" s="1"/>
      <c r="AP246" s="2"/>
      <c r="AV246" s="2"/>
      <c r="AW246" s="2"/>
      <c r="BC246" s="2"/>
      <c r="BD246" s="2"/>
    </row>
    <row r="247" spans="1:56" ht="12.75">
      <c r="A247" s="3">
        <v>2014</v>
      </c>
      <c r="B247" s="3">
        <v>200</v>
      </c>
      <c r="C247" s="1" t="s">
        <v>243</v>
      </c>
      <c r="D247" s="2">
        <v>41967</v>
      </c>
      <c r="E247" s="1" t="s">
        <v>244</v>
      </c>
      <c r="F247" s="2">
        <v>41984</v>
      </c>
      <c r="G247" s="67">
        <v>782.58</v>
      </c>
      <c r="H247" s="67">
        <v>782.58</v>
      </c>
      <c r="I247" s="67">
        <v>0</v>
      </c>
      <c r="J247" s="93">
        <v>42037</v>
      </c>
      <c r="K247" s="3">
        <v>30</v>
      </c>
      <c r="L247" s="2">
        <v>42005</v>
      </c>
      <c r="M247" s="2">
        <v>42369</v>
      </c>
      <c r="N247" s="3">
        <v>0</v>
      </c>
      <c r="O247" s="3">
        <v>1332</v>
      </c>
      <c r="P247" s="3">
        <v>0</v>
      </c>
      <c r="Q247" s="92">
        <f>IF(J247-F247&gt;0,IF(R247="S",J247-F247,0),0)</f>
        <v>53</v>
      </c>
      <c r="R247" s="67" t="str">
        <f>IF(G247-H247-I247-P247&gt;0,"N","S")</f>
        <v>S</v>
      </c>
      <c r="S247" s="3">
        <f>IF(G247-H247-I247-P247&gt;0,G247-H247-I247-P247,0)</f>
        <v>0</v>
      </c>
      <c r="T247" s="67">
        <f>IF(J247-D247&gt;0,IF(R247="S",J247-D247,0),0)</f>
        <v>70</v>
      </c>
      <c r="U247" s="67">
        <f>IF(R247="S",H247*Q247,0)</f>
        <v>41476.74</v>
      </c>
      <c r="V247" s="3">
        <f>IF(R247="S",H247*T247,0)</f>
        <v>54780.6</v>
      </c>
      <c r="W247" s="3">
        <f>IF(R247="S",J247-F247-K247,0)</f>
        <v>23</v>
      </c>
      <c r="X247" s="3">
        <f>IF(R247="S",H247*W247,0)</f>
        <v>17999.34</v>
      </c>
      <c r="Z247" s="2"/>
      <c r="AB247" s="2"/>
      <c r="AC247" s="2"/>
      <c r="AM247" s="1"/>
      <c r="AN247" s="2"/>
      <c r="AO247" s="1"/>
      <c r="AP247" s="2"/>
      <c r="AV247" s="2"/>
      <c r="AW247" s="2"/>
      <c r="BC247" s="2"/>
      <c r="BD247" s="2"/>
    </row>
    <row r="248" spans="1:56" ht="12.75">
      <c r="A248" s="3">
        <v>2015</v>
      </c>
      <c r="B248" s="3">
        <v>552</v>
      </c>
      <c r="C248" s="1" t="s">
        <v>361</v>
      </c>
      <c r="D248" s="2">
        <v>42004</v>
      </c>
      <c r="E248" s="1" t="s">
        <v>362</v>
      </c>
      <c r="F248" s="2">
        <v>42023</v>
      </c>
      <c r="G248" s="67">
        <v>10285</v>
      </c>
      <c r="H248" s="67">
        <v>7085</v>
      </c>
      <c r="I248" s="67">
        <v>0</v>
      </c>
      <c r="J248" s="93">
        <v>42037</v>
      </c>
      <c r="K248" s="3">
        <v>30</v>
      </c>
      <c r="L248" s="2">
        <v>42005</v>
      </c>
      <c r="M248" s="2">
        <v>42369</v>
      </c>
      <c r="N248" s="3">
        <v>0</v>
      </c>
      <c r="O248" s="3">
        <v>2101</v>
      </c>
      <c r="P248" s="3">
        <v>0</v>
      </c>
      <c r="Q248" s="92">
        <f>IF(J248-F248&gt;0,IF(R248="S",J248-F248,0),0)</f>
        <v>0</v>
      </c>
      <c r="R248" s="67" t="str">
        <f>IF(G248-H248-I248-P248&gt;0,"N","S")</f>
        <v>N</v>
      </c>
      <c r="S248" s="3">
        <f>IF(G248-H248-I248-P248&gt;0,G248-H248-I248-P248,0)</f>
        <v>3200</v>
      </c>
      <c r="T248" s="67">
        <f>IF(J248-D248&gt;0,IF(R248="S",J248-D248,0),0)</f>
        <v>0</v>
      </c>
      <c r="U248" s="67">
        <f>IF(R248="S",H248*Q248,0)</f>
        <v>0</v>
      </c>
      <c r="V248" s="3">
        <f>IF(R248="S",H248*T248,0)</f>
        <v>0</v>
      </c>
      <c r="W248" s="3">
        <f>IF(R248="S",J248-F248-K248,0)</f>
        <v>0</v>
      </c>
      <c r="X248" s="3">
        <f>IF(R248="S",H248*W248,0)</f>
        <v>0</v>
      </c>
      <c r="AB248" s="2"/>
      <c r="AC248" s="2"/>
      <c r="AM248" s="1"/>
      <c r="AN248" s="2"/>
      <c r="AO248" s="1"/>
      <c r="AP248" s="2"/>
      <c r="AV248" s="2"/>
      <c r="AW248" s="2"/>
      <c r="BC248" s="2"/>
      <c r="BD248" s="2"/>
    </row>
    <row r="249" spans="1:56" ht="12.75">
      <c r="A249" s="3">
        <v>2015</v>
      </c>
      <c r="B249" s="3">
        <v>552</v>
      </c>
      <c r="C249" s="1" t="s">
        <v>361</v>
      </c>
      <c r="D249" s="2">
        <v>42004</v>
      </c>
      <c r="E249" s="1" t="s">
        <v>362</v>
      </c>
      <c r="F249" s="2">
        <v>42023</v>
      </c>
      <c r="G249" s="67">
        <v>10285</v>
      </c>
      <c r="H249" s="67">
        <v>3200</v>
      </c>
      <c r="I249" s="67">
        <v>0</v>
      </c>
      <c r="J249" s="93">
        <v>42037</v>
      </c>
      <c r="K249" s="3">
        <v>30</v>
      </c>
      <c r="L249" s="2">
        <v>42005</v>
      </c>
      <c r="M249" s="2">
        <v>42369</v>
      </c>
      <c r="N249" s="3">
        <v>0</v>
      </c>
      <c r="O249" s="3">
        <v>2109</v>
      </c>
      <c r="P249" s="3">
        <v>0</v>
      </c>
      <c r="Q249" s="92">
        <f>IF(J249-F249&gt;0,IF(R249="S",J249-F249,0),0)</f>
        <v>0</v>
      </c>
      <c r="R249" s="67" t="str">
        <f>IF(G249-H249-I249-P249&gt;0,"N","S")</f>
        <v>N</v>
      </c>
      <c r="S249" s="3">
        <f>IF(G249-H249-I249-P249&gt;0,G249-H249-I249-P249,0)</f>
        <v>7085</v>
      </c>
      <c r="T249" s="67">
        <f>IF(J249-D249&gt;0,IF(R249="S",J249-D249,0),0)</f>
        <v>0</v>
      </c>
      <c r="U249" s="67">
        <f>IF(R249="S",H249*Q249,0)</f>
        <v>0</v>
      </c>
      <c r="V249" s="3">
        <f>IF(R249="S",H249*T249,0)</f>
        <v>0</v>
      </c>
      <c r="W249" s="3">
        <f>IF(R249="S",J249-F249-K249,0)</f>
        <v>0</v>
      </c>
      <c r="X249" s="3">
        <f>IF(R249="S",H249*W249,0)</f>
        <v>0</v>
      </c>
      <c r="Z249" s="2"/>
      <c r="AB249" s="2"/>
      <c r="AC249" s="2"/>
      <c r="AM249" s="1"/>
      <c r="AN249" s="2"/>
      <c r="AO249" s="1"/>
      <c r="AP249" s="2"/>
      <c r="AV249" s="2"/>
      <c r="AW249" s="2"/>
      <c r="BC249" s="2"/>
      <c r="BD249" s="2"/>
    </row>
    <row r="250" spans="1:56" ht="12.75">
      <c r="A250" s="3">
        <v>2014</v>
      </c>
      <c r="B250" s="3">
        <v>247</v>
      </c>
      <c r="C250" s="1" t="s">
        <v>295</v>
      </c>
      <c r="D250" s="2">
        <v>41973</v>
      </c>
      <c r="E250" s="1" t="s">
        <v>141</v>
      </c>
      <c r="F250" s="2">
        <v>41992</v>
      </c>
      <c r="G250" s="67">
        <v>2450.98</v>
      </c>
      <c r="H250" s="67">
        <v>2450.98</v>
      </c>
      <c r="I250" s="67">
        <v>0</v>
      </c>
      <c r="J250" s="93">
        <v>42034</v>
      </c>
      <c r="K250" s="3">
        <v>30</v>
      </c>
      <c r="L250" s="2">
        <v>42005</v>
      </c>
      <c r="M250" s="2">
        <v>42369</v>
      </c>
      <c r="N250" s="3">
        <v>0</v>
      </c>
      <c r="O250" s="3">
        <v>1314</v>
      </c>
      <c r="P250" s="3">
        <v>0</v>
      </c>
      <c r="Q250" s="92">
        <f>IF(J250-F250&gt;0,IF(R250="S",J250-F250,0),0)</f>
        <v>42</v>
      </c>
      <c r="R250" s="67" t="str">
        <f>IF(G250-H250-I250-P250&gt;0,"N","S")</f>
        <v>S</v>
      </c>
      <c r="S250" s="3">
        <f>IF(G250-H250-I250-P250&gt;0,G250-H250-I250-P250,0)</f>
        <v>0</v>
      </c>
      <c r="T250" s="67">
        <f>IF(J250-D250&gt;0,IF(R250="S",J250-D250,0),0)</f>
        <v>61</v>
      </c>
      <c r="U250" s="67">
        <f>IF(R250="S",H250*Q250,0)</f>
        <v>102941.16</v>
      </c>
      <c r="V250" s="3">
        <f>IF(R250="S",H250*T250,0)</f>
        <v>149509.78</v>
      </c>
      <c r="W250" s="3">
        <f>IF(R250="S",J250-F250-K250,0)</f>
        <v>12</v>
      </c>
      <c r="X250" s="3">
        <f>IF(R250="S",H250*W250,0)</f>
        <v>29411.76</v>
      </c>
      <c r="Z250" s="2"/>
      <c r="AB250" s="2"/>
      <c r="AC250" s="2"/>
      <c r="AM250" s="1"/>
      <c r="AN250" s="2"/>
      <c r="AO250" s="1"/>
      <c r="AP250" s="2"/>
      <c r="AT250" s="2"/>
      <c r="AV250" s="2"/>
      <c r="AW250" s="2"/>
      <c r="BC250" s="2"/>
      <c r="BD250" s="2"/>
    </row>
    <row r="251" spans="1:56" ht="12.75">
      <c r="A251" s="3">
        <v>2014</v>
      </c>
      <c r="B251" s="3">
        <v>271</v>
      </c>
      <c r="C251" s="1" t="s">
        <v>304</v>
      </c>
      <c r="D251" s="2">
        <v>41983</v>
      </c>
      <c r="E251" s="1" t="s">
        <v>305</v>
      </c>
      <c r="F251" s="2">
        <v>41995</v>
      </c>
      <c r="G251" s="67">
        <v>37.4</v>
      </c>
      <c r="H251" s="67">
        <v>37.4</v>
      </c>
      <c r="I251" s="67">
        <v>0</v>
      </c>
      <c r="J251" s="93">
        <v>42034</v>
      </c>
      <c r="K251" s="3">
        <v>30</v>
      </c>
      <c r="L251" s="2">
        <v>42005</v>
      </c>
      <c r="M251" s="2">
        <v>42369</v>
      </c>
      <c r="N251" s="3">
        <v>0</v>
      </c>
      <c r="O251" s="3">
        <v>1333</v>
      </c>
      <c r="P251" s="3">
        <v>0</v>
      </c>
      <c r="Q251" s="92">
        <f>IF(J251-F251&gt;0,IF(R251="S",J251-F251,0),0)</f>
        <v>39</v>
      </c>
      <c r="R251" s="67" t="str">
        <f>IF(G251-H251-I251-P251&gt;0,"N","S")</f>
        <v>S</v>
      </c>
      <c r="S251" s="3">
        <f>IF(G251-H251-I251-P251&gt;0,G251-H251-I251-P251,0)</f>
        <v>0</v>
      </c>
      <c r="T251" s="67">
        <f>IF(J251-D251&gt;0,IF(R251="S",J251-D251,0),0)</f>
        <v>51</v>
      </c>
      <c r="U251" s="67">
        <f>IF(R251="S",H251*Q251,0)</f>
        <v>1458.6</v>
      </c>
      <c r="V251" s="3">
        <f>IF(R251="S",H251*T251,0)</f>
        <v>1907.4</v>
      </c>
      <c r="W251" s="3">
        <f>IF(R251="S",J251-F251-K251,0)</f>
        <v>9</v>
      </c>
      <c r="X251" s="3">
        <f>IF(R251="S",H251*W251,0)</f>
        <v>336.6</v>
      </c>
      <c r="Z251" s="2"/>
      <c r="AB251" s="2"/>
      <c r="AC251" s="2"/>
      <c r="AM251" s="1"/>
      <c r="AN251" s="2"/>
      <c r="AO251" s="1"/>
      <c r="AP251" s="2"/>
      <c r="AT251" s="2"/>
      <c r="AV251" s="2"/>
      <c r="AW251" s="2"/>
      <c r="BC251" s="2"/>
      <c r="BD251" s="2"/>
    </row>
    <row r="252" spans="1:56" ht="12.75">
      <c r="A252" s="3">
        <v>2014</v>
      </c>
      <c r="B252" s="3">
        <v>257</v>
      </c>
      <c r="C252" s="1" t="s">
        <v>214</v>
      </c>
      <c r="D252" s="2">
        <v>41973</v>
      </c>
      <c r="E252" s="1" t="s">
        <v>133</v>
      </c>
      <c r="F252" s="2">
        <v>41996</v>
      </c>
      <c r="G252" s="67">
        <v>70.72</v>
      </c>
      <c r="H252" s="67">
        <v>70.72</v>
      </c>
      <c r="I252" s="67">
        <v>0</v>
      </c>
      <c r="J252" s="93">
        <v>42034</v>
      </c>
      <c r="K252" s="3">
        <v>30</v>
      </c>
      <c r="L252" s="2">
        <v>42005</v>
      </c>
      <c r="M252" s="2">
        <v>42369</v>
      </c>
      <c r="N252" s="3">
        <v>0</v>
      </c>
      <c r="O252" s="3">
        <v>1334</v>
      </c>
      <c r="P252" s="3">
        <v>2.72</v>
      </c>
      <c r="Q252" s="92">
        <f>IF(J252-F252&gt;0,IF(R252="S",J252-F252,0),0)</f>
        <v>38</v>
      </c>
      <c r="R252" s="67" t="str">
        <f>IF(G252-H252-I252-P252&gt;0,"N","S")</f>
        <v>S</v>
      </c>
      <c r="S252" s="3">
        <f>IF(G252-H252-I252-P252&gt;0,G252-H252-I252-P252,0)</f>
        <v>0</v>
      </c>
      <c r="T252" s="67">
        <f>IF(J252-D252&gt;0,IF(R252="S",J252-D252,0),0)</f>
        <v>61</v>
      </c>
      <c r="U252" s="67">
        <f>IF(R252="S",H252*Q252,0)</f>
        <v>2687.36</v>
      </c>
      <c r="V252" s="3">
        <f>IF(R252="S",H252*T252,0)</f>
        <v>4313.92</v>
      </c>
      <c r="W252" s="3">
        <f>IF(R252="S",J252-F252-K252,0)</f>
        <v>8</v>
      </c>
      <c r="X252" s="3">
        <f>IF(R252="S",H252*W252,0)</f>
        <v>565.76</v>
      </c>
      <c r="Z252" s="2"/>
      <c r="AB252" s="2"/>
      <c r="AC252" s="2"/>
      <c r="AM252" s="1"/>
      <c r="AN252" s="2"/>
      <c r="AO252" s="1"/>
      <c r="AP252" s="2"/>
      <c r="AT252" s="2"/>
      <c r="AV252" s="2"/>
      <c r="AW252" s="2"/>
      <c r="BC252" s="2"/>
      <c r="BD252" s="2"/>
    </row>
    <row r="253" spans="1:56" ht="12.75">
      <c r="A253" s="3">
        <v>2015</v>
      </c>
      <c r="B253" s="3">
        <v>374</v>
      </c>
      <c r="C253" s="1" t="s">
        <v>214</v>
      </c>
      <c r="D253" s="2">
        <v>41973</v>
      </c>
      <c r="E253" s="1" t="s">
        <v>319</v>
      </c>
      <c r="F253" s="2">
        <v>42005</v>
      </c>
      <c r="G253" s="67">
        <v>7804.46</v>
      </c>
      <c r="H253" s="67">
        <v>7804.46</v>
      </c>
      <c r="I253" s="67">
        <v>0</v>
      </c>
      <c r="J253" s="93">
        <v>42034</v>
      </c>
      <c r="K253" s="3">
        <v>30</v>
      </c>
      <c r="L253" s="2">
        <v>42005</v>
      </c>
      <c r="M253" s="2">
        <v>42369</v>
      </c>
      <c r="N253" s="3">
        <v>0</v>
      </c>
      <c r="O253" s="3">
        <v>1334</v>
      </c>
      <c r="P253" s="3">
        <v>300.17</v>
      </c>
      <c r="Q253" s="92">
        <f>IF(J253-F253&gt;0,IF(R253="S",J253-F253,0),0)</f>
        <v>29</v>
      </c>
      <c r="R253" s="67" t="str">
        <f>IF(G253-H253-I253-P253&gt;0,"N","S")</f>
        <v>S</v>
      </c>
      <c r="S253" s="3">
        <f>IF(G253-H253-I253-P253&gt;0,G253-H253-I253-P253,0)</f>
        <v>0</v>
      </c>
      <c r="T253" s="67">
        <f>IF(J253-D253&gt;0,IF(R253="S",J253-D253,0),0)</f>
        <v>61</v>
      </c>
      <c r="U253" s="67">
        <f>IF(R253="S",H253*Q253,0)</f>
        <v>226329.34</v>
      </c>
      <c r="V253" s="3">
        <f>IF(R253="S",H253*T253,0)</f>
        <v>476072.06</v>
      </c>
      <c r="W253" s="3">
        <f>IF(R253="S",J253-F253-K253,0)</f>
        <v>-1</v>
      </c>
      <c r="X253" s="3">
        <f>IF(R253="S",H253*W253,0)</f>
        <v>-7804.46</v>
      </c>
      <c r="Z253" s="2"/>
      <c r="AB253" s="2"/>
      <c r="AC253" s="2"/>
      <c r="AM253" s="1"/>
      <c r="AN253" s="2"/>
      <c r="AO253" s="1"/>
      <c r="AP253" s="2"/>
      <c r="AT253" s="2"/>
      <c r="AV253" s="2"/>
      <c r="AW253" s="2"/>
      <c r="BC253" s="2"/>
      <c r="BD253" s="2"/>
    </row>
    <row r="254" spans="1:56" ht="12.75">
      <c r="A254" s="3">
        <v>2015</v>
      </c>
      <c r="B254" s="3">
        <v>375</v>
      </c>
      <c r="C254" s="1" t="s">
        <v>214</v>
      </c>
      <c r="D254" s="2">
        <v>41973</v>
      </c>
      <c r="E254" s="1" t="s">
        <v>14</v>
      </c>
      <c r="F254" s="2">
        <v>42005</v>
      </c>
      <c r="G254" s="67">
        <v>18820.47</v>
      </c>
      <c r="H254" s="67">
        <v>18820.47</v>
      </c>
      <c r="I254" s="67">
        <v>0</v>
      </c>
      <c r="J254" s="93">
        <v>42034</v>
      </c>
      <c r="K254" s="3">
        <v>30</v>
      </c>
      <c r="L254" s="2">
        <v>42005</v>
      </c>
      <c r="M254" s="2">
        <v>42369</v>
      </c>
      <c r="N254" s="3">
        <v>0</v>
      </c>
      <c r="O254" s="3">
        <v>1334</v>
      </c>
      <c r="P254" s="3">
        <v>723.86</v>
      </c>
      <c r="Q254" s="92">
        <f>IF(J254-F254&gt;0,IF(R254="S",J254-F254,0),0)</f>
        <v>29</v>
      </c>
      <c r="R254" s="67" t="str">
        <f>IF(G254-H254-I254-P254&gt;0,"N","S")</f>
        <v>S</v>
      </c>
      <c r="S254" s="3">
        <f>IF(G254-H254-I254-P254&gt;0,G254-H254-I254-P254,0)</f>
        <v>0</v>
      </c>
      <c r="T254" s="67">
        <f>IF(J254-D254&gt;0,IF(R254="S",J254-D254,0),0)</f>
        <v>61</v>
      </c>
      <c r="U254" s="67">
        <f>IF(R254="S",H254*Q254,0)</f>
        <v>545793.63</v>
      </c>
      <c r="V254" s="3">
        <f>IF(R254="S",H254*T254,0)</f>
        <v>1148048.67</v>
      </c>
      <c r="W254" s="3">
        <f>IF(R254="S",J254-F254-K254,0)</f>
        <v>-1</v>
      </c>
      <c r="X254" s="3">
        <f>IF(R254="S",H254*W254,0)</f>
        <v>-18820.47</v>
      </c>
      <c r="Z254" s="2"/>
      <c r="AB254" s="2"/>
      <c r="AC254" s="2"/>
      <c r="AM254" s="1"/>
      <c r="AN254" s="2"/>
      <c r="AO254" s="1"/>
      <c r="AP254" s="2"/>
      <c r="AT254" s="2"/>
      <c r="AV254" s="2"/>
      <c r="AW254" s="2"/>
      <c r="BC254" s="2"/>
      <c r="BD254" s="2"/>
    </row>
    <row r="255" spans="1:56" ht="12.75">
      <c r="A255" s="3">
        <v>2015</v>
      </c>
      <c r="B255" s="3">
        <v>376</v>
      </c>
      <c r="C255" s="1" t="s">
        <v>214</v>
      </c>
      <c r="D255" s="2">
        <v>41973</v>
      </c>
      <c r="E255" s="1" t="s">
        <v>320</v>
      </c>
      <c r="F255" s="2">
        <v>42005</v>
      </c>
      <c r="G255" s="67">
        <v>169.95</v>
      </c>
      <c r="H255" s="67">
        <v>169.95</v>
      </c>
      <c r="I255" s="67">
        <v>0</v>
      </c>
      <c r="J255" s="93">
        <v>42034</v>
      </c>
      <c r="K255" s="3">
        <v>30</v>
      </c>
      <c r="L255" s="2">
        <v>42005</v>
      </c>
      <c r="M255" s="2">
        <v>42369</v>
      </c>
      <c r="N255" s="3">
        <v>0</v>
      </c>
      <c r="O255" s="3">
        <v>1334</v>
      </c>
      <c r="P255" s="3">
        <v>0</v>
      </c>
      <c r="Q255" s="92">
        <f>IF(J255-F255&gt;0,IF(R255="S",J255-F255,0),0)</f>
        <v>29</v>
      </c>
      <c r="R255" s="67" t="str">
        <f>IF(G255-H255-I255-P255&gt;0,"N","S")</f>
        <v>S</v>
      </c>
      <c r="S255" s="3">
        <f>IF(G255-H255-I255-P255&gt;0,G255-H255-I255-P255,0)</f>
        <v>0</v>
      </c>
      <c r="T255" s="67">
        <f>IF(J255-D255&gt;0,IF(R255="S",J255-D255,0),0)</f>
        <v>61</v>
      </c>
      <c r="U255" s="67">
        <f>IF(R255="S",H255*Q255,0)</f>
        <v>4928.55</v>
      </c>
      <c r="V255" s="3">
        <f>IF(R255="S",H255*T255,0)</f>
        <v>10366.95</v>
      </c>
      <c r="W255" s="3">
        <f>IF(R255="S",J255-F255-K255,0)</f>
        <v>-1</v>
      </c>
      <c r="X255" s="3">
        <f>IF(R255="S",H255*W255,0)</f>
        <v>-169.95</v>
      </c>
      <c r="Z255" s="2"/>
      <c r="AB255" s="2"/>
      <c r="AC255" s="2"/>
      <c r="AM255" s="1"/>
      <c r="AN255" s="2"/>
      <c r="AO255" s="1"/>
      <c r="AP255" s="2"/>
      <c r="AT255" s="2"/>
      <c r="AV255" s="2"/>
      <c r="AW255" s="2"/>
      <c r="BC255" s="2"/>
      <c r="BD255" s="2"/>
    </row>
    <row r="256" spans="1:56" ht="12.75">
      <c r="A256" s="3">
        <v>2015</v>
      </c>
      <c r="B256" s="3">
        <v>377</v>
      </c>
      <c r="C256" s="1" t="s">
        <v>214</v>
      </c>
      <c r="D256" s="2">
        <v>41973</v>
      </c>
      <c r="E256" s="1" t="s">
        <v>321</v>
      </c>
      <c r="F256" s="2">
        <v>42005</v>
      </c>
      <c r="G256" s="67">
        <v>527.27</v>
      </c>
      <c r="H256" s="67">
        <v>527.27</v>
      </c>
      <c r="I256" s="67">
        <v>0</v>
      </c>
      <c r="J256" s="93">
        <v>42034</v>
      </c>
      <c r="K256" s="3">
        <v>30</v>
      </c>
      <c r="L256" s="2">
        <v>42005</v>
      </c>
      <c r="M256" s="2">
        <v>42369</v>
      </c>
      <c r="N256" s="3">
        <v>0</v>
      </c>
      <c r="O256" s="3">
        <v>1334</v>
      </c>
      <c r="P256" s="3">
        <v>20.28</v>
      </c>
      <c r="Q256" s="92">
        <f>IF(J256-F256&gt;0,IF(R256="S",J256-F256,0),0)</f>
        <v>29</v>
      </c>
      <c r="R256" s="67" t="str">
        <f>IF(G256-H256-I256-P256&gt;0,"N","S")</f>
        <v>S</v>
      </c>
      <c r="S256" s="3">
        <f>IF(G256-H256-I256-P256&gt;0,G256-H256-I256-P256,0)</f>
        <v>0</v>
      </c>
      <c r="T256" s="67">
        <f>IF(J256-D256&gt;0,IF(R256="S",J256-D256,0),0)</f>
        <v>61</v>
      </c>
      <c r="U256" s="67">
        <f>IF(R256="S",H256*Q256,0)</f>
        <v>15290.83</v>
      </c>
      <c r="V256" s="3">
        <f>IF(R256="S",H256*T256,0)</f>
        <v>32163.47</v>
      </c>
      <c r="W256" s="3">
        <f>IF(R256="S",J256-F256-K256,0)</f>
        <v>-1</v>
      </c>
      <c r="X256" s="3">
        <f>IF(R256="S",H256*W256,0)</f>
        <v>-527.27</v>
      </c>
      <c r="Z256" s="2"/>
      <c r="AB256" s="2"/>
      <c r="AC256" s="2"/>
      <c r="AM256" s="1"/>
      <c r="AN256" s="2"/>
      <c r="AO256" s="1"/>
      <c r="AP256" s="2"/>
      <c r="AT256" s="2"/>
      <c r="AV256" s="2"/>
      <c r="AW256" s="2"/>
      <c r="BC256" s="2"/>
      <c r="BD256" s="2"/>
    </row>
    <row r="257" spans="1:56" ht="12.75">
      <c r="A257" s="3">
        <v>2015</v>
      </c>
      <c r="B257" s="3">
        <v>555</v>
      </c>
      <c r="C257" s="1" t="s">
        <v>214</v>
      </c>
      <c r="D257" s="2">
        <v>41670</v>
      </c>
      <c r="E257" s="1" t="s">
        <v>357</v>
      </c>
      <c r="F257" s="2">
        <v>42018</v>
      </c>
      <c r="G257" s="67">
        <v>14144.77</v>
      </c>
      <c r="H257" s="67">
        <v>14144.77</v>
      </c>
      <c r="I257" s="67">
        <v>0</v>
      </c>
      <c r="J257" s="93">
        <v>42034</v>
      </c>
      <c r="K257" s="3">
        <v>30</v>
      </c>
      <c r="L257" s="2">
        <v>42005</v>
      </c>
      <c r="M257" s="2">
        <v>42369</v>
      </c>
      <c r="N257" s="3">
        <v>0</v>
      </c>
      <c r="O257" s="3">
        <v>1334</v>
      </c>
      <c r="P257" s="3">
        <v>544.03</v>
      </c>
      <c r="Q257" s="92">
        <f>IF(J257-F257&gt;0,IF(R257="S",J257-F257,0),0)</f>
        <v>16</v>
      </c>
      <c r="R257" s="67" t="str">
        <f>IF(G257-H257-I257-P257&gt;0,"N","S")</f>
        <v>S</v>
      </c>
      <c r="S257" s="3">
        <f>IF(G257-H257-I257-P257&gt;0,G257-H257-I257-P257,0)</f>
        <v>0</v>
      </c>
      <c r="T257" s="67">
        <f>IF(J257-D257&gt;0,IF(R257="S",J257-D257,0),0)</f>
        <v>364</v>
      </c>
      <c r="U257" s="67">
        <f>IF(R257="S",H257*Q257,0)</f>
        <v>226316.32</v>
      </c>
      <c r="V257" s="3">
        <f>IF(R257="S",H257*T257,0)</f>
        <v>5148696.28</v>
      </c>
      <c r="W257" s="3">
        <f>IF(R257="S",J257-F257-K257,0)</f>
        <v>-14</v>
      </c>
      <c r="X257" s="3">
        <f>IF(R257="S",H257*W257,0)</f>
        <v>-198026.78</v>
      </c>
      <c r="Z257" s="2"/>
      <c r="AB257" s="2"/>
      <c r="AC257" s="2"/>
      <c r="AM257" s="1"/>
      <c r="AN257" s="2"/>
      <c r="AO257" s="1"/>
      <c r="AP257" s="2"/>
      <c r="AT257" s="2"/>
      <c r="AV257" s="2"/>
      <c r="AW257" s="2"/>
      <c r="BC257" s="2"/>
      <c r="BD257" s="2"/>
    </row>
    <row r="258" spans="1:56" ht="12.75">
      <c r="A258" s="3">
        <v>2015</v>
      </c>
      <c r="B258" s="3">
        <v>556</v>
      </c>
      <c r="C258" s="1" t="s">
        <v>214</v>
      </c>
      <c r="D258" s="2">
        <v>42004</v>
      </c>
      <c r="E258" s="1" t="s">
        <v>358</v>
      </c>
      <c r="F258" s="2">
        <v>42018</v>
      </c>
      <c r="G258" s="67">
        <v>6122.43</v>
      </c>
      <c r="H258" s="67">
        <v>6122.43</v>
      </c>
      <c r="I258" s="67">
        <v>0</v>
      </c>
      <c r="J258" s="93">
        <v>42034</v>
      </c>
      <c r="K258" s="3">
        <v>30</v>
      </c>
      <c r="L258" s="2">
        <v>42005</v>
      </c>
      <c r="M258" s="2">
        <v>42369</v>
      </c>
      <c r="N258" s="3">
        <v>0</v>
      </c>
      <c r="O258" s="3">
        <v>1334</v>
      </c>
      <c r="P258" s="3">
        <v>235.48</v>
      </c>
      <c r="Q258" s="92">
        <f>IF(J258-F258&gt;0,IF(R258="S",J258-F258,0),0)</f>
        <v>16</v>
      </c>
      <c r="R258" s="67" t="str">
        <f>IF(G258-H258-I258-P258&gt;0,"N","S")</f>
        <v>S</v>
      </c>
      <c r="S258" s="3">
        <f>IF(G258-H258-I258-P258&gt;0,G258-H258-I258-P258,0)</f>
        <v>0</v>
      </c>
      <c r="T258" s="67">
        <f>IF(J258-D258&gt;0,IF(R258="S",J258-D258,0),0)</f>
        <v>30</v>
      </c>
      <c r="U258" s="67">
        <f>IF(R258="S",H258*Q258,0)</f>
        <v>97958.88</v>
      </c>
      <c r="V258" s="3">
        <f>IF(R258="S",H258*T258,0)</f>
        <v>183672.9</v>
      </c>
      <c r="W258" s="3">
        <f>IF(R258="S",J258-F258-K258,0)</f>
        <v>-14</v>
      </c>
      <c r="X258" s="3">
        <f>IF(R258="S",H258*W258,0)</f>
        <v>-85714.02</v>
      </c>
      <c r="Z258" s="2"/>
      <c r="AB258" s="2"/>
      <c r="AC258" s="2"/>
      <c r="AM258" s="1"/>
      <c r="AN258" s="2"/>
      <c r="AO258" s="1"/>
      <c r="AP258" s="2"/>
      <c r="AT258" s="2"/>
      <c r="AV258" s="2"/>
      <c r="AW258" s="2"/>
      <c r="BC258" s="2"/>
      <c r="BD258" s="2"/>
    </row>
    <row r="259" spans="1:56" ht="12.75">
      <c r="A259" s="3">
        <v>2015</v>
      </c>
      <c r="B259" s="3">
        <v>558</v>
      </c>
      <c r="C259" s="1" t="s">
        <v>214</v>
      </c>
      <c r="D259" s="2">
        <v>42004</v>
      </c>
      <c r="E259" s="1" t="s">
        <v>359</v>
      </c>
      <c r="F259" s="2">
        <v>42018</v>
      </c>
      <c r="G259" s="67">
        <v>139.44</v>
      </c>
      <c r="H259" s="67">
        <v>139.44</v>
      </c>
      <c r="I259" s="67">
        <v>0</v>
      </c>
      <c r="J259" s="93">
        <v>42034</v>
      </c>
      <c r="K259" s="3">
        <v>30</v>
      </c>
      <c r="L259" s="2">
        <v>42005</v>
      </c>
      <c r="M259" s="2">
        <v>42369</v>
      </c>
      <c r="N259" s="3">
        <v>0</v>
      </c>
      <c r="O259" s="3">
        <v>1334</v>
      </c>
      <c r="P259" s="3">
        <v>0</v>
      </c>
      <c r="Q259" s="92">
        <f>IF(J259-F259&gt;0,IF(R259="S",J259-F259,0),0)</f>
        <v>16</v>
      </c>
      <c r="R259" s="67" t="str">
        <f>IF(G259-H259-I259-P259&gt;0,"N","S")</f>
        <v>S</v>
      </c>
      <c r="S259" s="3">
        <f>IF(G259-H259-I259-P259&gt;0,G259-H259-I259-P259,0)</f>
        <v>0</v>
      </c>
      <c r="T259" s="67">
        <f>IF(J259-D259&gt;0,IF(R259="S",J259-D259,0),0)</f>
        <v>30</v>
      </c>
      <c r="U259" s="67">
        <f>IF(R259="S",H259*Q259,0)</f>
        <v>2231.04</v>
      </c>
      <c r="V259" s="3">
        <f>IF(R259="S",H259*T259,0)</f>
        <v>4183.2</v>
      </c>
      <c r="W259" s="3">
        <f>IF(R259="S",J259-F259-K259,0)</f>
        <v>-14</v>
      </c>
      <c r="X259" s="3">
        <f>IF(R259="S",H259*W259,0)</f>
        <v>-1952.16</v>
      </c>
      <c r="Z259" s="2"/>
      <c r="AB259" s="2"/>
      <c r="AC259" s="2"/>
      <c r="AM259" s="1"/>
      <c r="AN259" s="2"/>
      <c r="AO259" s="1"/>
      <c r="AP259" s="2"/>
      <c r="AT259" s="2"/>
      <c r="AV259" s="2"/>
      <c r="AW259" s="2"/>
      <c r="BC259" s="2"/>
      <c r="BD259" s="2"/>
    </row>
    <row r="260" spans="1:56" ht="12.75">
      <c r="A260" s="3">
        <v>2015</v>
      </c>
      <c r="B260" s="3">
        <v>560</v>
      </c>
      <c r="C260" s="1" t="s">
        <v>363</v>
      </c>
      <c r="D260" s="2">
        <v>42003</v>
      </c>
      <c r="E260" s="1" t="s">
        <v>365</v>
      </c>
      <c r="F260" s="2">
        <v>42018</v>
      </c>
      <c r="G260" s="67">
        <v>300</v>
      </c>
      <c r="H260" s="67">
        <v>300</v>
      </c>
      <c r="I260" s="67">
        <v>0</v>
      </c>
      <c r="J260" s="93">
        <v>42034</v>
      </c>
      <c r="K260" s="3">
        <v>30</v>
      </c>
      <c r="L260" s="2">
        <v>42005</v>
      </c>
      <c r="M260" s="2">
        <v>42369</v>
      </c>
      <c r="N260" s="3">
        <v>0</v>
      </c>
      <c r="O260" s="3">
        <v>1324</v>
      </c>
      <c r="P260" s="3">
        <v>0</v>
      </c>
      <c r="Q260" s="92">
        <f>IF(J260-F260&gt;0,IF(R260="S",J260-F260,0),0)</f>
        <v>16</v>
      </c>
      <c r="R260" s="67" t="str">
        <f>IF(G260-H260-I260-P260&gt;0,"N","S")</f>
        <v>S</v>
      </c>
      <c r="S260" s="3">
        <f>IF(G260-H260-I260-P260&gt;0,G260-H260-I260-P260,0)</f>
        <v>0</v>
      </c>
      <c r="T260" s="67">
        <f>IF(J260-D260&gt;0,IF(R260="S",J260-D260,0),0)</f>
        <v>31</v>
      </c>
      <c r="U260" s="67">
        <f>IF(R260="S",H260*Q260,0)</f>
        <v>4800</v>
      </c>
      <c r="V260" s="3">
        <f>IF(R260="S",H260*T260,0)</f>
        <v>9300</v>
      </c>
      <c r="W260" s="3">
        <f>IF(R260="S",J260-F260-K260,0)</f>
        <v>-14</v>
      </c>
      <c r="X260" s="3">
        <f>IF(R260="S",H260*W260,0)</f>
        <v>-4200</v>
      </c>
      <c r="Z260" s="2"/>
      <c r="AB260" s="2"/>
      <c r="AC260" s="2"/>
      <c r="AM260" s="1"/>
      <c r="AN260" s="2"/>
      <c r="AO260" s="1"/>
      <c r="AP260" s="2"/>
      <c r="AT260" s="2"/>
      <c r="AV260" s="2"/>
      <c r="AW260" s="2"/>
      <c r="BC260" s="2"/>
      <c r="BD260" s="2"/>
    </row>
    <row r="261" spans="1:56" ht="12.75">
      <c r="A261" s="3">
        <v>2015</v>
      </c>
      <c r="B261" s="3">
        <v>557</v>
      </c>
      <c r="C261" s="1" t="s">
        <v>214</v>
      </c>
      <c r="D261" s="2">
        <v>42004</v>
      </c>
      <c r="E261" s="1" t="s">
        <v>366</v>
      </c>
      <c r="F261" s="2">
        <v>42018</v>
      </c>
      <c r="G261" s="67">
        <v>366.04</v>
      </c>
      <c r="H261" s="67">
        <v>366.04</v>
      </c>
      <c r="I261" s="67">
        <v>0</v>
      </c>
      <c r="J261" s="93">
        <v>42034</v>
      </c>
      <c r="K261" s="3">
        <v>30</v>
      </c>
      <c r="L261" s="2">
        <v>42005</v>
      </c>
      <c r="M261" s="2">
        <v>42369</v>
      </c>
      <c r="N261" s="3">
        <v>0</v>
      </c>
      <c r="O261" s="3">
        <v>1334</v>
      </c>
      <c r="P261" s="3">
        <v>14.08</v>
      </c>
      <c r="Q261" s="92">
        <f>IF(J261-F261&gt;0,IF(R261="S",J261-F261,0),0)</f>
        <v>16</v>
      </c>
      <c r="R261" s="67" t="str">
        <f>IF(G261-H261-I261-P261&gt;0,"N","S")</f>
        <v>S</v>
      </c>
      <c r="S261" s="3">
        <f>IF(G261-H261-I261-P261&gt;0,G261-H261-I261-P261,0)</f>
        <v>0</v>
      </c>
      <c r="T261" s="67">
        <f>IF(J261-D261&gt;0,IF(R261="S",J261-D261,0),0)</f>
        <v>30</v>
      </c>
      <c r="U261" s="67">
        <f>IF(R261="S",H261*Q261,0)</f>
        <v>5856.64</v>
      </c>
      <c r="V261" s="3">
        <f>IF(R261="S",H261*T261,0)</f>
        <v>10981.2</v>
      </c>
      <c r="W261" s="3">
        <f>IF(R261="S",J261-F261-K261,0)</f>
        <v>-14</v>
      </c>
      <c r="X261" s="3">
        <f>IF(R261="S",H261*W261,0)</f>
        <v>-5124.56</v>
      </c>
      <c r="Z261" s="2"/>
      <c r="AB261" s="2"/>
      <c r="AC261" s="2"/>
      <c r="AM261" s="1"/>
      <c r="AN261" s="2"/>
      <c r="AO261" s="1"/>
      <c r="AP261" s="2"/>
      <c r="AT261" s="2"/>
      <c r="AV261" s="2"/>
      <c r="AW261" s="2"/>
      <c r="BC261" s="2"/>
      <c r="BD261" s="2"/>
    </row>
    <row r="262" spans="1:56" ht="12.75">
      <c r="A262" s="3">
        <v>2015</v>
      </c>
      <c r="B262" s="3">
        <v>567</v>
      </c>
      <c r="C262" s="1" t="s">
        <v>295</v>
      </c>
      <c r="D262" s="2">
        <v>41988</v>
      </c>
      <c r="E262" s="1" t="s">
        <v>150</v>
      </c>
      <c r="F262" s="2">
        <v>42025</v>
      </c>
      <c r="G262" s="67">
        <v>2409.5</v>
      </c>
      <c r="H262" s="67">
        <v>2409.5</v>
      </c>
      <c r="I262" s="67">
        <v>0</v>
      </c>
      <c r="J262" s="93">
        <v>42034</v>
      </c>
      <c r="K262" s="3">
        <v>30</v>
      </c>
      <c r="L262" s="2">
        <v>42005</v>
      </c>
      <c r="M262" s="2">
        <v>42369</v>
      </c>
      <c r="N262" s="3">
        <v>0</v>
      </c>
      <c r="O262" s="3">
        <v>1314</v>
      </c>
      <c r="P262" s="3">
        <v>0</v>
      </c>
      <c r="Q262" s="92">
        <f>IF(J262-F262&gt;0,IF(R262="S",J262-F262,0),0)</f>
        <v>9</v>
      </c>
      <c r="R262" s="67" t="str">
        <f>IF(G262-H262-I262-P262&gt;0,"N","S")</f>
        <v>S</v>
      </c>
      <c r="S262" s="3">
        <f>IF(G262-H262-I262-P262&gt;0,G262-H262-I262-P262,0)</f>
        <v>0</v>
      </c>
      <c r="T262" s="67">
        <f>IF(J262-D262&gt;0,IF(R262="S",J262-D262,0),0)</f>
        <v>46</v>
      </c>
      <c r="U262" s="67">
        <f>IF(R262="S",H262*Q262,0)</f>
        <v>21685.5</v>
      </c>
      <c r="V262" s="3">
        <f>IF(R262="S",H262*T262,0)</f>
        <v>110837</v>
      </c>
      <c r="W262" s="3">
        <f>IF(R262="S",J262-F262-K262,0)</f>
        <v>-21</v>
      </c>
      <c r="X262" s="3">
        <f>IF(R262="S",H262*W262,0)</f>
        <v>-50599.5</v>
      </c>
      <c r="Z262" s="2"/>
      <c r="AB262" s="2"/>
      <c r="AC262" s="2"/>
      <c r="AM262" s="1"/>
      <c r="AN262" s="2"/>
      <c r="AO262" s="1"/>
      <c r="AP262" s="2"/>
      <c r="AT262" s="2"/>
      <c r="AV262" s="2"/>
      <c r="AW262" s="2"/>
      <c r="BC262" s="2"/>
      <c r="BD262" s="2"/>
    </row>
    <row r="263" spans="1:56" ht="12.75">
      <c r="A263" s="3">
        <v>2015</v>
      </c>
      <c r="B263" s="3">
        <v>568</v>
      </c>
      <c r="C263" s="1" t="s">
        <v>295</v>
      </c>
      <c r="D263" s="2">
        <v>42004</v>
      </c>
      <c r="E263" s="1" t="s">
        <v>126</v>
      </c>
      <c r="F263" s="2">
        <v>42025</v>
      </c>
      <c r="G263" s="67">
        <v>103.7</v>
      </c>
      <c r="H263" s="67">
        <v>103.7</v>
      </c>
      <c r="I263" s="67">
        <v>0</v>
      </c>
      <c r="J263" s="93">
        <v>42034</v>
      </c>
      <c r="K263" s="3">
        <v>30</v>
      </c>
      <c r="L263" s="2">
        <v>42005</v>
      </c>
      <c r="M263" s="2">
        <v>42369</v>
      </c>
      <c r="N263" s="3">
        <v>0</v>
      </c>
      <c r="O263" s="3">
        <v>1314</v>
      </c>
      <c r="P263" s="3">
        <v>0</v>
      </c>
      <c r="Q263" s="92">
        <f>IF(J263-F263&gt;0,IF(R263="S",J263-F263,0),0)</f>
        <v>9</v>
      </c>
      <c r="R263" s="67" t="str">
        <f>IF(G263-H263-I263-P263&gt;0,"N","S")</f>
        <v>S</v>
      </c>
      <c r="S263" s="3">
        <f>IF(G263-H263-I263-P263&gt;0,G263-H263-I263-P263,0)</f>
        <v>0</v>
      </c>
      <c r="T263" s="67">
        <f>IF(J263-D263&gt;0,IF(R263="S",J263-D263,0),0)</f>
        <v>30</v>
      </c>
      <c r="U263" s="67">
        <f>IF(R263="S",H263*Q263,0)</f>
        <v>933.3</v>
      </c>
      <c r="V263" s="3">
        <f>IF(R263="S",H263*T263,0)</f>
        <v>3111</v>
      </c>
      <c r="W263" s="3">
        <f>IF(R263="S",J263-F263-K263,0)</f>
        <v>-21</v>
      </c>
      <c r="X263" s="3">
        <f>IF(R263="S",H263*W263,0)</f>
        <v>-2177.7</v>
      </c>
      <c r="Z263" s="2"/>
      <c r="AB263" s="2"/>
      <c r="AC263" s="2"/>
      <c r="AM263" s="1"/>
      <c r="AN263" s="2"/>
      <c r="AO263" s="1"/>
      <c r="AP263" s="2"/>
      <c r="AT263" s="2"/>
      <c r="AV263" s="2"/>
      <c r="AW263" s="2"/>
      <c r="BC263" s="2"/>
      <c r="BD263" s="2"/>
    </row>
    <row r="264" spans="1:56" ht="12.75">
      <c r="A264" s="3">
        <v>2015</v>
      </c>
      <c r="B264" s="3">
        <v>599</v>
      </c>
      <c r="C264" s="1" t="s">
        <v>214</v>
      </c>
      <c r="D264" s="2">
        <v>42004</v>
      </c>
      <c r="E264" s="1" t="s">
        <v>27</v>
      </c>
      <c r="F264" s="2">
        <v>42016</v>
      </c>
      <c r="G264" s="67">
        <v>45.76</v>
      </c>
      <c r="H264" s="67">
        <v>45.76</v>
      </c>
      <c r="I264" s="67">
        <v>0</v>
      </c>
      <c r="J264" s="93">
        <v>42034</v>
      </c>
      <c r="K264" s="3">
        <v>30</v>
      </c>
      <c r="L264" s="2">
        <v>42005</v>
      </c>
      <c r="M264" s="2">
        <v>42369</v>
      </c>
      <c r="N264" s="3">
        <v>0</v>
      </c>
      <c r="O264" s="3">
        <v>1334</v>
      </c>
      <c r="P264" s="3">
        <v>1.76</v>
      </c>
      <c r="Q264" s="92">
        <f>IF(J264-F264&gt;0,IF(R264="S",J264-F264,0),0)</f>
        <v>18</v>
      </c>
      <c r="R264" s="67" t="str">
        <f>IF(G264-H264-I264-P264&gt;0,"N","S")</f>
        <v>S</v>
      </c>
      <c r="S264" s="3">
        <f>IF(G264-H264-I264-P264&gt;0,G264-H264-I264-P264,0)</f>
        <v>0</v>
      </c>
      <c r="T264" s="67">
        <f>IF(J264-D264&gt;0,IF(R264="S",J264-D264,0),0)</f>
        <v>30</v>
      </c>
      <c r="U264" s="67">
        <f>IF(R264="S",H264*Q264,0)</f>
        <v>823.68</v>
      </c>
      <c r="V264" s="3">
        <f>IF(R264="S",H264*T264,0)</f>
        <v>1372.8</v>
      </c>
      <c r="W264" s="3">
        <f>IF(R264="S",J264-F264-K264,0)</f>
        <v>-12</v>
      </c>
      <c r="X264" s="3">
        <f>IF(R264="S",H264*W264,0)</f>
        <v>-549.12</v>
      </c>
      <c r="Z264" s="2"/>
      <c r="AB264" s="2"/>
      <c r="AC264" s="2"/>
      <c r="AM264" s="1"/>
      <c r="AN264" s="2"/>
      <c r="AO264" s="1"/>
      <c r="AP264" s="2"/>
      <c r="AT264" s="2"/>
      <c r="AV264" s="2"/>
      <c r="AW264" s="2"/>
      <c r="BC264" s="2"/>
      <c r="BD264" s="2"/>
    </row>
    <row r="265" spans="1:56" ht="12.75">
      <c r="A265" s="3">
        <v>2015</v>
      </c>
      <c r="B265" s="3">
        <v>798</v>
      </c>
      <c r="C265" s="1" t="s">
        <v>407</v>
      </c>
      <c r="D265" s="2">
        <v>42004</v>
      </c>
      <c r="E265" s="1" t="s">
        <v>408</v>
      </c>
      <c r="F265" s="2">
        <v>42018</v>
      </c>
      <c r="G265" s="67">
        <v>3772.96</v>
      </c>
      <c r="H265" s="67">
        <v>3772.96</v>
      </c>
      <c r="I265" s="67">
        <v>0</v>
      </c>
      <c r="J265" s="93">
        <v>42034</v>
      </c>
      <c r="K265" s="3">
        <v>30</v>
      </c>
      <c r="L265" s="2">
        <v>42005</v>
      </c>
      <c r="M265" s="2">
        <v>42369</v>
      </c>
      <c r="N265" s="3">
        <v>0</v>
      </c>
      <c r="O265" s="3">
        <v>1335</v>
      </c>
      <c r="P265" s="3">
        <v>680.37</v>
      </c>
      <c r="Q265" s="92">
        <f>IF(J265-F265&gt;0,IF(R265="S",J265-F265,0),0)</f>
        <v>16</v>
      </c>
      <c r="R265" s="67" t="str">
        <f>IF(G265-H265-I265-P265&gt;0,"N","S")</f>
        <v>S</v>
      </c>
      <c r="S265" s="3">
        <f>IF(G265-H265-I265-P265&gt;0,G265-H265-I265-P265,0)</f>
        <v>0</v>
      </c>
      <c r="T265" s="67">
        <f>IF(J265-D265&gt;0,IF(R265="S",J265-D265,0),0)</f>
        <v>30</v>
      </c>
      <c r="U265" s="67">
        <f>IF(R265="S",H265*Q265,0)</f>
        <v>60367.36</v>
      </c>
      <c r="V265" s="3">
        <f>IF(R265="S",H265*T265,0)</f>
        <v>113188.8</v>
      </c>
      <c r="W265" s="3">
        <f>IF(R265="S",J265-F265-K265,0)</f>
        <v>-14</v>
      </c>
      <c r="X265" s="3">
        <f>IF(R265="S",H265*W265,0)</f>
        <v>-52821.44</v>
      </c>
      <c r="Z265" s="2"/>
      <c r="AB265" s="2"/>
      <c r="AC265" s="2"/>
      <c r="AM265" s="1"/>
      <c r="AN265" s="2"/>
      <c r="AO265" s="1"/>
      <c r="AP265" s="2"/>
      <c r="AT265" s="2"/>
      <c r="AV265" s="2"/>
      <c r="AW265" s="2"/>
      <c r="BC265" s="2"/>
      <c r="BD265" s="2"/>
    </row>
    <row r="266" spans="1:56" ht="12.75">
      <c r="A266" s="3">
        <v>2014</v>
      </c>
      <c r="B266" s="3">
        <v>194</v>
      </c>
      <c r="C266" s="1" t="s">
        <v>239</v>
      </c>
      <c r="D266" s="2">
        <v>41970</v>
      </c>
      <c r="E266" s="1" t="s">
        <v>240</v>
      </c>
      <c r="F266" s="2">
        <v>41983</v>
      </c>
      <c r="G266" s="67">
        <v>109.8</v>
      </c>
      <c r="H266" s="67">
        <v>109.8</v>
      </c>
      <c r="I266" s="67">
        <v>0</v>
      </c>
      <c r="J266" s="93">
        <v>42031</v>
      </c>
      <c r="K266" s="3">
        <v>30</v>
      </c>
      <c r="L266" s="2">
        <v>42005</v>
      </c>
      <c r="M266" s="2">
        <v>42369</v>
      </c>
      <c r="N266" s="3">
        <v>0</v>
      </c>
      <c r="O266" s="3">
        <v>1212</v>
      </c>
      <c r="P266" s="3">
        <v>0</v>
      </c>
      <c r="Q266" s="92">
        <f>IF(J266-F266&gt;0,IF(R266="S",J266-F266,0),0)</f>
        <v>48</v>
      </c>
      <c r="R266" s="67" t="str">
        <f>IF(G266-H266-I266-P266&gt;0,"N","S")</f>
        <v>S</v>
      </c>
      <c r="S266" s="3">
        <f>IF(G266-H266-I266-P266&gt;0,G266-H266-I266-P266,0)</f>
        <v>0</v>
      </c>
      <c r="T266" s="67">
        <f>IF(J266-D266&gt;0,IF(R266="S",J266-D266,0),0)</f>
        <v>61</v>
      </c>
      <c r="U266" s="67">
        <f>IF(R266="S",H266*Q266,0)</f>
        <v>5270.4</v>
      </c>
      <c r="V266" s="3">
        <f>IF(R266="S",H266*T266,0)</f>
        <v>6697.8</v>
      </c>
      <c r="W266" s="3">
        <f>IF(R266="S",J266-F266-K266,0)</f>
        <v>18</v>
      </c>
      <c r="X266" s="3">
        <f>IF(R266="S",H266*W266,0)</f>
        <v>1976.4</v>
      </c>
      <c r="Z266" s="2"/>
      <c r="AB266" s="2"/>
      <c r="AC266" s="2"/>
      <c r="AM266" s="1"/>
      <c r="AN266" s="2"/>
      <c r="AO266" s="1"/>
      <c r="AP266" s="2"/>
      <c r="AT266" s="2"/>
      <c r="AV266" s="2"/>
      <c r="AW266" s="2"/>
      <c r="BC266" s="2"/>
      <c r="BD266" s="2"/>
    </row>
    <row r="267" spans="1:56" ht="12.75">
      <c r="A267" s="3">
        <v>2015</v>
      </c>
      <c r="B267" s="3">
        <v>602</v>
      </c>
      <c r="C267" s="1" t="s">
        <v>202</v>
      </c>
      <c r="D267" s="2">
        <v>42003</v>
      </c>
      <c r="E267" s="1" t="s">
        <v>384</v>
      </c>
      <c r="F267" s="2">
        <v>42016</v>
      </c>
      <c r="G267" s="67">
        <v>124.93</v>
      </c>
      <c r="H267" s="67">
        <v>124.93</v>
      </c>
      <c r="I267" s="67">
        <v>0</v>
      </c>
      <c r="J267" s="93">
        <v>42031</v>
      </c>
      <c r="K267" s="3">
        <v>30</v>
      </c>
      <c r="L267" s="2">
        <v>42005</v>
      </c>
      <c r="M267" s="2">
        <v>42369</v>
      </c>
      <c r="N267" s="3">
        <v>0</v>
      </c>
      <c r="O267" s="3">
        <v>1329</v>
      </c>
      <c r="P267" s="3">
        <v>0</v>
      </c>
      <c r="Q267" s="92">
        <f>IF(J267-F267&gt;0,IF(R267="S",J267-F267,0),0)</f>
        <v>15</v>
      </c>
      <c r="R267" s="67" t="str">
        <f>IF(G267-H267-I267-P267&gt;0,"N","S")</f>
        <v>S</v>
      </c>
      <c r="S267" s="3">
        <f>IF(G267-H267-I267-P267&gt;0,G267-H267-I267-P267,0)</f>
        <v>0</v>
      </c>
      <c r="T267" s="67">
        <f>IF(J267-D267&gt;0,IF(R267="S",J267-D267,0),0)</f>
        <v>28</v>
      </c>
      <c r="U267" s="67">
        <f>IF(R267="S",H267*Q267,0)</f>
        <v>1873.95</v>
      </c>
      <c r="V267" s="3">
        <f>IF(R267="S",H267*T267,0)</f>
        <v>3498.04</v>
      </c>
      <c r="W267" s="3">
        <f>IF(R267="S",J267-F267-K267,0)</f>
        <v>-15</v>
      </c>
      <c r="X267" s="3">
        <f>IF(R267="S",H267*W267,0)</f>
        <v>-1873.95</v>
      </c>
      <c r="Z267" s="2"/>
      <c r="AB267" s="2"/>
      <c r="AC267" s="2"/>
      <c r="AM267" s="1"/>
      <c r="AN267" s="2"/>
      <c r="AO267" s="1"/>
      <c r="AP267" s="2"/>
      <c r="AT267" s="2"/>
      <c r="AV267" s="2"/>
      <c r="AW267" s="2"/>
      <c r="BC267" s="2"/>
      <c r="BD267" s="2"/>
    </row>
    <row r="268" spans="1:56" ht="12.75">
      <c r="A268" s="3">
        <v>2015</v>
      </c>
      <c r="B268" s="3">
        <v>605</v>
      </c>
      <c r="C268" s="1" t="s">
        <v>202</v>
      </c>
      <c r="D268" s="2">
        <v>42003</v>
      </c>
      <c r="E268" s="1" t="s">
        <v>386</v>
      </c>
      <c r="F268" s="2">
        <v>42016</v>
      </c>
      <c r="G268" s="67">
        <v>2993.88</v>
      </c>
      <c r="H268" s="67">
        <v>2993.88</v>
      </c>
      <c r="I268" s="67">
        <v>0</v>
      </c>
      <c r="J268" s="93">
        <v>42031</v>
      </c>
      <c r="K268" s="3">
        <v>30</v>
      </c>
      <c r="L268" s="2">
        <v>42005</v>
      </c>
      <c r="M268" s="2">
        <v>42369</v>
      </c>
      <c r="N268" s="3">
        <v>0</v>
      </c>
      <c r="O268" s="3">
        <v>1329</v>
      </c>
      <c r="P268" s="3">
        <v>0</v>
      </c>
      <c r="Q268" s="92">
        <f>IF(J268-F268&gt;0,IF(R268="S",J268-F268,0),0)</f>
        <v>15</v>
      </c>
      <c r="R268" s="67" t="str">
        <f>IF(G268-H268-I268-P268&gt;0,"N","S")</f>
        <v>S</v>
      </c>
      <c r="S268" s="3">
        <f>IF(G268-H268-I268-P268&gt;0,G268-H268-I268-P268,0)</f>
        <v>0</v>
      </c>
      <c r="T268" s="67">
        <f>IF(J268-D268&gt;0,IF(R268="S",J268-D268,0),0)</f>
        <v>28</v>
      </c>
      <c r="U268" s="67">
        <f>IF(R268="S",H268*Q268,0)</f>
        <v>44908.2</v>
      </c>
      <c r="V268" s="3">
        <f>IF(R268="S",H268*T268,0)</f>
        <v>83828.64</v>
      </c>
      <c r="W268" s="3">
        <f>IF(R268="S",J268-F268-K268,0)</f>
        <v>-15</v>
      </c>
      <c r="X268" s="3">
        <f>IF(R268="S",H268*W268,0)</f>
        <v>-44908.2</v>
      </c>
      <c r="Z268" s="2"/>
      <c r="AB268" s="2"/>
      <c r="AC268" s="2"/>
      <c r="AM268" s="1"/>
      <c r="AN268" s="2"/>
      <c r="AO268" s="1"/>
      <c r="AP268" s="2"/>
      <c r="AT268" s="2"/>
      <c r="AV268" s="2"/>
      <c r="AW268" s="2"/>
      <c r="BC268" s="2"/>
      <c r="BD268" s="2"/>
    </row>
    <row r="269" spans="1:56" ht="12.75">
      <c r="A269" s="3">
        <v>2014</v>
      </c>
      <c r="B269" s="3">
        <v>130</v>
      </c>
      <c r="C269" s="1" t="s">
        <v>200</v>
      </c>
      <c r="D269" s="2">
        <v>41908</v>
      </c>
      <c r="E269" s="1" t="s">
        <v>201</v>
      </c>
      <c r="F269" s="2">
        <v>41933</v>
      </c>
      <c r="G269" s="67">
        <v>630.68</v>
      </c>
      <c r="H269" s="67">
        <v>630.68</v>
      </c>
      <c r="I269" s="67">
        <v>0</v>
      </c>
      <c r="J269" s="93">
        <v>42026</v>
      </c>
      <c r="K269" s="3">
        <v>30</v>
      </c>
      <c r="L269" s="2">
        <v>42005</v>
      </c>
      <c r="M269" s="2">
        <v>42369</v>
      </c>
      <c r="N269" s="3">
        <v>0</v>
      </c>
      <c r="O269" s="3">
        <v>1303</v>
      </c>
      <c r="P269" s="3">
        <v>0</v>
      </c>
      <c r="Q269" s="92">
        <f>IF(J269-F269&gt;0,IF(R269="S",J269-F269,0),0)</f>
        <v>93</v>
      </c>
      <c r="R269" s="67" t="str">
        <f>IF(G269-H269-I269-P269&gt;0,"N","S")</f>
        <v>S</v>
      </c>
      <c r="S269" s="3">
        <f>IF(G269-H269-I269-P269&gt;0,G269-H269-I269-P269,0)</f>
        <v>0</v>
      </c>
      <c r="T269" s="67">
        <f>IF(J269-D269&gt;0,IF(R269="S",J269-D269,0),0)</f>
        <v>118</v>
      </c>
      <c r="U269" s="67">
        <f>IF(R269="S",H269*Q269,0)</f>
        <v>58653.24</v>
      </c>
      <c r="V269" s="3">
        <f>IF(R269="S",H269*T269,0)</f>
        <v>74420.24</v>
      </c>
      <c r="W269" s="3">
        <f>IF(R269="S",J269-F269-K269,0)</f>
        <v>63</v>
      </c>
      <c r="X269" s="3">
        <f>IF(R269="S",H269*W269,0)</f>
        <v>39732.84</v>
      </c>
      <c r="Z269" s="2"/>
      <c r="AB269" s="2"/>
      <c r="AC269" s="2"/>
      <c r="AM269" s="1"/>
      <c r="AN269" s="2"/>
      <c r="AO269" s="1"/>
      <c r="AP269" s="2"/>
      <c r="AT269" s="2"/>
      <c r="AV269" s="2"/>
      <c r="AW269" s="2"/>
      <c r="BC269" s="2"/>
      <c r="BD269" s="2"/>
    </row>
    <row r="270" spans="1:56" ht="12.75">
      <c r="A270" s="3">
        <v>2014</v>
      </c>
      <c r="B270" s="3">
        <v>158</v>
      </c>
      <c r="C270" s="1" t="s">
        <v>200</v>
      </c>
      <c r="D270" s="2">
        <v>41920</v>
      </c>
      <c r="E270" s="1" t="s">
        <v>217</v>
      </c>
      <c r="F270" s="2">
        <v>41964</v>
      </c>
      <c r="G270" s="67">
        <v>855.78</v>
      </c>
      <c r="H270" s="67">
        <v>855.78</v>
      </c>
      <c r="I270" s="67">
        <v>0</v>
      </c>
      <c r="J270" s="93">
        <v>42026</v>
      </c>
      <c r="K270" s="3">
        <v>30</v>
      </c>
      <c r="L270" s="2">
        <v>42005</v>
      </c>
      <c r="M270" s="2">
        <v>42369</v>
      </c>
      <c r="N270" s="3">
        <v>0</v>
      </c>
      <c r="O270" s="3">
        <v>1303</v>
      </c>
      <c r="P270" s="3">
        <v>0</v>
      </c>
      <c r="Q270" s="92">
        <f>IF(J270-F270&gt;0,IF(R270="S",J270-F270,0),0)</f>
        <v>62</v>
      </c>
      <c r="R270" s="67" t="str">
        <f>IF(G270-H270-I270-P270&gt;0,"N","S")</f>
        <v>S</v>
      </c>
      <c r="S270" s="3">
        <f>IF(G270-H270-I270-P270&gt;0,G270-H270-I270-P270,0)</f>
        <v>0</v>
      </c>
      <c r="T270" s="67">
        <f>IF(J270-D270&gt;0,IF(R270="S",J270-D270,0),0)</f>
        <v>106</v>
      </c>
      <c r="U270" s="67">
        <f>IF(R270="S",H270*Q270,0)</f>
        <v>53058.36</v>
      </c>
      <c r="V270" s="3">
        <f>IF(R270="S",H270*T270,0)</f>
        <v>90712.68</v>
      </c>
      <c r="W270" s="3">
        <f>IF(R270="S",J270-F270-K270,0)</f>
        <v>32</v>
      </c>
      <c r="X270" s="3">
        <f>IF(R270="S",H270*W270,0)</f>
        <v>27384.96</v>
      </c>
      <c r="Z270" s="2"/>
      <c r="AB270" s="2"/>
      <c r="AC270" s="2"/>
      <c r="AM270" s="1"/>
      <c r="AN270" s="2"/>
      <c r="AO270" s="1"/>
      <c r="AP270" s="2"/>
      <c r="AT270" s="2"/>
      <c r="AV270" s="2"/>
      <c r="AW270" s="2"/>
      <c r="BC270" s="2"/>
      <c r="BD270" s="2"/>
    </row>
    <row r="271" spans="1:56" ht="12.75">
      <c r="A271" s="3">
        <v>2014</v>
      </c>
      <c r="B271" s="3">
        <v>195</v>
      </c>
      <c r="C271" s="1" t="s">
        <v>260</v>
      </c>
      <c r="D271" s="2">
        <v>41982</v>
      </c>
      <c r="E271" s="1" t="s">
        <v>102</v>
      </c>
      <c r="F271" s="2">
        <v>41984</v>
      </c>
      <c r="G271" s="67">
        <v>506.3</v>
      </c>
      <c r="H271" s="67">
        <v>506.3</v>
      </c>
      <c r="I271" s="67">
        <v>0</v>
      </c>
      <c r="J271" s="93">
        <v>42026</v>
      </c>
      <c r="K271" s="3">
        <v>30</v>
      </c>
      <c r="L271" s="2">
        <v>42005</v>
      </c>
      <c r="M271" s="2">
        <v>42369</v>
      </c>
      <c r="N271" s="3">
        <v>0</v>
      </c>
      <c r="O271" s="3">
        <v>1210</v>
      </c>
      <c r="P271" s="3">
        <v>91.3</v>
      </c>
      <c r="Q271" s="92">
        <f>IF(J271-F271&gt;0,IF(R271="S",J271-F271,0),0)</f>
        <v>42</v>
      </c>
      <c r="R271" s="67" t="str">
        <f>IF(G271-H271-I271-P271&gt;0,"N","S")</f>
        <v>S</v>
      </c>
      <c r="S271" s="3">
        <f>IF(G271-H271-I271-P271&gt;0,G271-H271-I271-P271,0)</f>
        <v>0</v>
      </c>
      <c r="T271" s="67">
        <f>IF(J271-D271&gt;0,IF(R271="S",J271-D271,0),0)</f>
        <v>44</v>
      </c>
      <c r="U271" s="67">
        <f>IF(R271="S",H271*Q271,0)</f>
        <v>21264.6</v>
      </c>
      <c r="V271" s="3">
        <f>IF(R271="S",H271*T271,0)</f>
        <v>22277.2</v>
      </c>
      <c r="W271" s="3">
        <f>IF(R271="S",J271-F271-K271,0)</f>
        <v>12</v>
      </c>
      <c r="X271" s="3">
        <f>IF(R271="S",H271*W271,0)</f>
        <v>6075.6</v>
      </c>
      <c r="Z271" s="2"/>
      <c r="AB271" s="2"/>
      <c r="AC271" s="2"/>
      <c r="AM271" s="1"/>
      <c r="AN271" s="2"/>
      <c r="AO271" s="1"/>
      <c r="AP271" s="2"/>
      <c r="AT271" s="2"/>
      <c r="AV271" s="2"/>
      <c r="AW271" s="2"/>
      <c r="BC271" s="2"/>
      <c r="BD271" s="2"/>
    </row>
    <row r="272" spans="1:56" ht="12.75">
      <c r="A272" s="3">
        <v>2014</v>
      </c>
      <c r="B272" s="3">
        <v>196</v>
      </c>
      <c r="C272" s="1" t="s">
        <v>260</v>
      </c>
      <c r="D272" s="2">
        <v>41982</v>
      </c>
      <c r="E272" s="1" t="s">
        <v>152</v>
      </c>
      <c r="F272" s="2">
        <v>41984</v>
      </c>
      <c r="G272" s="67">
        <v>569.74</v>
      </c>
      <c r="H272" s="67">
        <v>569.74</v>
      </c>
      <c r="I272" s="67">
        <v>0</v>
      </c>
      <c r="J272" s="93">
        <v>42026</v>
      </c>
      <c r="K272" s="3">
        <v>30</v>
      </c>
      <c r="L272" s="2">
        <v>42005</v>
      </c>
      <c r="M272" s="2">
        <v>42369</v>
      </c>
      <c r="N272" s="3">
        <v>0</v>
      </c>
      <c r="O272" s="3">
        <v>1210</v>
      </c>
      <c r="P272" s="3">
        <v>0</v>
      </c>
      <c r="Q272" s="92">
        <f>IF(J272-F272&gt;0,IF(R272="S",J272-F272,0),0)</f>
        <v>42</v>
      </c>
      <c r="R272" s="67" t="str">
        <f>IF(G272-H272-I272-P272&gt;0,"N","S")</f>
        <v>S</v>
      </c>
      <c r="S272" s="3">
        <f>IF(G272-H272-I272-P272&gt;0,G272-H272-I272-P272,0)</f>
        <v>0</v>
      </c>
      <c r="T272" s="67">
        <f>IF(J272-D272&gt;0,IF(R272="S",J272-D272,0),0)</f>
        <v>44</v>
      </c>
      <c r="U272" s="67">
        <f>IF(R272="S",H272*Q272,0)</f>
        <v>23929.08</v>
      </c>
      <c r="V272" s="3">
        <f>IF(R272="S",H272*T272,0)</f>
        <v>25068.56</v>
      </c>
      <c r="W272" s="3">
        <f>IF(R272="S",J272-F272-K272,0)</f>
        <v>12</v>
      </c>
      <c r="X272" s="3">
        <f>IF(R272="S",H272*W272,0)</f>
        <v>6836.88</v>
      </c>
      <c r="Z272" s="2"/>
      <c r="AB272" s="2"/>
      <c r="AC272" s="2"/>
      <c r="AM272" s="1"/>
      <c r="AN272" s="2"/>
      <c r="AO272" s="1"/>
      <c r="AP272" s="2"/>
      <c r="AT272" s="2"/>
      <c r="AV272" s="2"/>
      <c r="AW272" s="2"/>
      <c r="BC272" s="2"/>
      <c r="BD272" s="2"/>
    </row>
    <row r="273" spans="1:56" ht="12.75">
      <c r="A273" s="3">
        <v>2014</v>
      </c>
      <c r="B273" s="3">
        <v>260</v>
      </c>
      <c r="C273" s="1" t="s">
        <v>200</v>
      </c>
      <c r="D273" s="2">
        <v>41971</v>
      </c>
      <c r="E273" s="1" t="s">
        <v>312</v>
      </c>
      <c r="F273" s="2">
        <v>42002</v>
      </c>
      <c r="G273" s="67">
        <v>896.7</v>
      </c>
      <c r="H273" s="67">
        <v>896.7</v>
      </c>
      <c r="I273" s="67">
        <v>0</v>
      </c>
      <c r="J273" s="93">
        <v>42026</v>
      </c>
      <c r="K273" s="3">
        <v>30</v>
      </c>
      <c r="L273" s="2">
        <v>42005</v>
      </c>
      <c r="M273" s="2">
        <v>42369</v>
      </c>
      <c r="N273" s="3">
        <v>0</v>
      </c>
      <c r="O273" s="3">
        <v>1303</v>
      </c>
      <c r="P273" s="3">
        <v>0</v>
      </c>
      <c r="Q273" s="92">
        <f>IF(J273-F273&gt;0,IF(R273="S",J273-F273,0),0)</f>
        <v>24</v>
      </c>
      <c r="R273" s="67" t="str">
        <f>IF(G273-H273-I273-P273&gt;0,"N","S")</f>
        <v>S</v>
      </c>
      <c r="S273" s="3">
        <f>IF(G273-H273-I273-P273&gt;0,G273-H273-I273-P273,0)</f>
        <v>0</v>
      </c>
      <c r="T273" s="67">
        <f>IF(J273-D273&gt;0,IF(R273="S",J273-D273,0),0)</f>
        <v>55</v>
      </c>
      <c r="U273" s="67">
        <f>IF(R273="S",H273*Q273,0)</f>
        <v>21520.8</v>
      </c>
      <c r="V273" s="3">
        <f>IF(R273="S",H273*T273,0)</f>
        <v>49318.5</v>
      </c>
      <c r="W273" s="3">
        <f>IF(R273="S",J273-F273-K273,0)</f>
        <v>-6</v>
      </c>
      <c r="X273" s="3">
        <f>IF(R273="S",H273*W273,0)</f>
        <v>-5380.2</v>
      </c>
      <c r="Z273" s="2"/>
      <c r="AB273" s="2"/>
      <c r="AC273" s="2"/>
      <c r="AM273" s="1"/>
      <c r="AN273" s="2"/>
      <c r="AO273" s="1"/>
      <c r="AP273" s="2"/>
      <c r="AT273" s="2"/>
      <c r="AV273" s="2"/>
      <c r="AW273" s="2"/>
      <c r="BC273" s="2"/>
      <c r="BD273" s="2"/>
    </row>
    <row r="274" spans="1:49" ht="12.75">
      <c r="A274" s="3">
        <v>2014</v>
      </c>
      <c r="B274" s="3">
        <v>145</v>
      </c>
      <c r="C274" s="1" t="s">
        <v>212</v>
      </c>
      <c r="D274" s="2">
        <v>41943</v>
      </c>
      <c r="E274" s="1" t="s">
        <v>28</v>
      </c>
      <c r="F274" s="2">
        <v>41953</v>
      </c>
      <c r="G274" s="67">
        <v>375.87</v>
      </c>
      <c r="H274" s="67">
        <v>357.87</v>
      </c>
      <c r="I274" s="67">
        <v>0</v>
      </c>
      <c r="J274" s="93">
        <v>42020</v>
      </c>
      <c r="K274" s="3">
        <v>30</v>
      </c>
      <c r="L274" s="2">
        <v>42005</v>
      </c>
      <c r="M274" s="2">
        <v>42369</v>
      </c>
      <c r="N274" s="3">
        <v>0</v>
      </c>
      <c r="O274" s="3">
        <v>1210</v>
      </c>
      <c r="P274" s="3">
        <v>0</v>
      </c>
      <c r="Q274" s="92">
        <f>IF(J274-F274&gt;0,IF(R274="S",J274-F274,0),0)</f>
        <v>0</v>
      </c>
      <c r="R274" s="67" t="str">
        <f>IF(G274-H274-I274-P274&gt;0,"N","S")</f>
        <v>N</v>
      </c>
      <c r="S274" s="3">
        <f>IF(G274-H274-I274-P274&gt;0,G274-H274-I274-P274,0)</f>
        <v>18</v>
      </c>
      <c r="T274" s="67">
        <f>IF(J274-D274&gt;0,IF(R274="S",J274-D274,0),0)</f>
        <v>0</v>
      </c>
      <c r="U274" s="67">
        <f>IF(R274="S",H274*Q274,0)</f>
        <v>0</v>
      </c>
      <c r="V274" s="3">
        <f>IF(R274="S",H274*T274,0)</f>
        <v>0</v>
      </c>
      <c r="W274" s="3">
        <f>IF(R274="S",J274-F274-K274,0)</f>
        <v>0</v>
      </c>
      <c r="X274" s="3">
        <f>IF(R274="S",H274*W274,0)</f>
        <v>0</v>
      </c>
      <c r="Z274" s="2"/>
      <c r="AB274" s="2"/>
      <c r="AC274" s="2"/>
      <c r="AM274" s="1"/>
      <c r="AN274" s="2"/>
      <c r="AO274" s="1"/>
      <c r="AP274" s="2"/>
      <c r="AT274" s="2"/>
      <c r="AV274" s="2"/>
      <c r="AW274" s="2"/>
    </row>
    <row r="275" spans="1:49" ht="12.75">
      <c r="A275" s="3">
        <v>2014</v>
      </c>
      <c r="B275" s="3">
        <v>145</v>
      </c>
      <c r="C275" s="1" t="s">
        <v>212</v>
      </c>
      <c r="D275" s="2">
        <v>41943</v>
      </c>
      <c r="E275" s="1" t="s">
        <v>28</v>
      </c>
      <c r="F275" s="2">
        <v>41953</v>
      </c>
      <c r="G275" s="67">
        <v>375.87</v>
      </c>
      <c r="H275" s="67">
        <v>18</v>
      </c>
      <c r="I275" s="67">
        <v>0</v>
      </c>
      <c r="J275" s="93">
        <v>42020</v>
      </c>
      <c r="K275" s="3">
        <v>30</v>
      </c>
      <c r="L275" s="2">
        <v>42005</v>
      </c>
      <c r="M275" s="2">
        <v>42369</v>
      </c>
      <c r="N275" s="3">
        <v>0</v>
      </c>
      <c r="O275" s="3">
        <v>1332</v>
      </c>
      <c r="P275" s="3">
        <v>0</v>
      </c>
      <c r="Q275" s="92">
        <f>IF(J275-F275&gt;0,IF(R275="S",J275-F275,0),0)</f>
        <v>0</v>
      </c>
      <c r="R275" s="67" t="str">
        <f>IF(G275-H275-I275-P275&gt;0,"N","S")</f>
        <v>N</v>
      </c>
      <c r="S275" s="3">
        <f>IF(G275-H275-I275-P275&gt;0,G275-H275-I275-P275,0)</f>
        <v>357.87</v>
      </c>
      <c r="T275" s="67">
        <f>IF(J275-D275&gt;0,IF(R275="S",J275-D275,0),0)</f>
        <v>0</v>
      </c>
      <c r="U275" s="67">
        <f>IF(R275="S",H275*Q275,0)</f>
        <v>0</v>
      </c>
      <c r="V275" s="3">
        <f>IF(R275="S",H275*T275,0)</f>
        <v>0</v>
      </c>
      <c r="W275" s="3">
        <f>IF(R275="S",J275-F275-K275,0)</f>
        <v>0</v>
      </c>
      <c r="X275" s="3">
        <f>IF(R275="S",H275*W275,0)</f>
        <v>0</v>
      </c>
      <c r="Z275" s="2"/>
      <c r="AB275" s="2"/>
      <c r="AC275" s="2"/>
      <c r="AM275" s="1"/>
      <c r="AN275" s="2"/>
      <c r="AO275" s="1"/>
      <c r="AP275" s="2"/>
      <c r="AT275" s="2"/>
      <c r="AV275" s="2"/>
      <c r="AW275" s="2"/>
    </row>
    <row r="276" spans="1:49" ht="12.75">
      <c r="A276" s="3">
        <v>2014</v>
      </c>
      <c r="B276" s="3">
        <v>191</v>
      </c>
      <c r="C276" s="1" t="s">
        <v>195</v>
      </c>
      <c r="D276" s="2">
        <v>41973</v>
      </c>
      <c r="E276" s="1" t="s">
        <v>238</v>
      </c>
      <c r="F276" s="2">
        <v>41982</v>
      </c>
      <c r="G276" s="67">
        <v>357.33</v>
      </c>
      <c r="H276" s="67">
        <v>357.33</v>
      </c>
      <c r="I276" s="67">
        <v>0</v>
      </c>
      <c r="J276" s="93">
        <v>42020</v>
      </c>
      <c r="K276" s="3">
        <v>30</v>
      </c>
      <c r="L276" s="2">
        <v>42005</v>
      </c>
      <c r="M276" s="2">
        <v>42369</v>
      </c>
      <c r="N276" s="3">
        <v>0</v>
      </c>
      <c r="O276" s="3">
        <v>1312</v>
      </c>
      <c r="P276" s="3">
        <v>0</v>
      </c>
      <c r="Q276" s="92">
        <f>IF(J276-F276&gt;0,IF(R276="S",J276-F276,0),0)</f>
        <v>38</v>
      </c>
      <c r="R276" s="67" t="str">
        <f>IF(G276-H276-I276-P276&gt;0,"N","S")</f>
        <v>S</v>
      </c>
      <c r="S276" s="3">
        <f>IF(G276-H276-I276-P276&gt;0,G276-H276-I276-P276,0)</f>
        <v>0</v>
      </c>
      <c r="T276" s="67">
        <f>IF(J276-D276&gt;0,IF(R276="S",J276-D276,0),0)</f>
        <v>47</v>
      </c>
      <c r="U276" s="67">
        <f>IF(R276="S",H276*Q276,0)</f>
        <v>13578.54</v>
      </c>
      <c r="V276" s="3">
        <f>IF(R276="S",H276*T276,0)</f>
        <v>16794.51</v>
      </c>
      <c r="W276" s="3">
        <f>IF(R276="S",J276-F276-K276,0)</f>
        <v>8</v>
      </c>
      <c r="X276" s="3">
        <f>IF(R276="S",H276*W276,0)</f>
        <v>2858.64</v>
      </c>
      <c r="Z276" s="2"/>
      <c r="AB276" s="2"/>
      <c r="AC276" s="2"/>
      <c r="AM276" s="1"/>
      <c r="AN276" s="2"/>
      <c r="AO276" s="1"/>
      <c r="AP276" s="2"/>
      <c r="AT276" s="2"/>
      <c r="AV276" s="2"/>
      <c r="AW276" s="2"/>
    </row>
    <row r="277" spans="1:49" ht="12.75">
      <c r="A277" s="3">
        <v>2014</v>
      </c>
      <c r="B277" s="3">
        <v>192</v>
      </c>
      <c r="C277" s="1" t="s">
        <v>195</v>
      </c>
      <c r="D277" s="2">
        <v>41973</v>
      </c>
      <c r="E277" s="1" t="s">
        <v>13</v>
      </c>
      <c r="F277" s="2">
        <v>41982</v>
      </c>
      <c r="G277" s="67">
        <v>92.01</v>
      </c>
      <c r="H277" s="67">
        <v>92.01</v>
      </c>
      <c r="I277" s="67">
        <v>0</v>
      </c>
      <c r="J277" s="93">
        <v>42020</v>
      </c>
      <c r="K277" s="3">
        <v>30</v>
      </c>
      <c r="L277" s="2">
        <v>42005</v>
      </c>
      <c r="M277" s="2">
        <v>42369</v>
      </c>
      <c r="N277" s="3">
        <v>0</v>
      </c>
      <c r="O277" s="3">
        <v>1312</v>
      </c>
      <c r="P277" s="3">
        <v>0</v>
      </c>
      <c r="Q277" s="92">
        <f>IF(J277-F277&gt;0,IF(R277="S",J277-F277,0),0)</f>
        <v>38</v>
      </c>
      <c r="R277" s="67" t="str">
        <f>IF(G277-H277-I277-P277&gt;0,"N","S")</f>
        <v>S</v>
      </c>
      <c r="S277" s="3">
        <f>IF(G277-H277-I277-P277&gt;0,G277-H277-I277-P277,0)</f>
        <v>0</v>
      </c>
      <c r="T277" s="67">
        <f>IF(J277-D277&gt;0,IF(R277="S",J277-D277,0),0)</f>
        <v>47</v>
      </c>
      <c r="U277" s="67">
        <f>IF(R277="S",H277*Q277,0)</f>
        <v>3496.38</v>
      </c>
      <c r="V277" s="3">
        <f>IF(R277="S",H277*T277,0)</f>
        <v>4324.47</v>
      </c>
      <c r="W277" s="3">
        <f>IF(R277="S",J277-F277-K277,0)</f>
        <v>8</v>
      </c>
      <c r="X277" s="3">
        <f>IF(R277="S",H277*W277,0)</f>
        <v>736.08</v>
      </c>
      <c r="Z277" s="2"/>
      <c r="AB277" s="2"/>
      <c r="AC277" s="2"/>
      <c r="AM277" s="1"/>
      <c r="AN277" s="2"/>
      <c r="AO277" s="1"/>
      <c r="AP277" s="2"/>
      <c r="AT277" s="2"/>
      <c r="AV277" s="2"/>
      <c r="AW277" s="2"/>
    </row>
    <row r="278" spans="1:49" ht="12.75">
      <c r="A278" s="3">
        <v>2014</v>
      </c>
      <c r="B278" s="3">
        <v>193</v>
      </c>
      <c r="C278" s="1" t="s">
        <v>195</v>
      </c>
      <c r="D278" s="2">
        <v>41973</v>
      </c>
      <c r="E278" s="1" t="s">
        <v>105</v>
      </c>
      <c r="F278" s="2">
        <v>41982</v>
      </c>
      <c r="G278" s="67">
        <v>52.7</v>
      </c>
      <c r="H278" s="67">
        <v>52.7</v>
      </c>
      <c r="I278" s="67">
        <v>0</v>
      </c>
      <c r="J278" s="93">
        <v>42020</v>
      </c>
      <c r="K278" s="3">
        <v>30</v>
      </c>
      <c r="L278" s="2">
        <v>42005</v>
      </c>
      <c r="M278" s="2">
        <v>42369</v>
      </c>
      <c r="N278" s="3">
        <v>0</v>
      </c>
      <c r="O278" s="3">
        <v>1312</v>
      </c>
      <c r="P278" s="3">
        <v>0</v>
      </c>
      <c r="Q278" s="92">
        <f>IF(J278-F278&gt;0,IF(R278="S",J278-F278,0),0)</f>
        <v>38</v>
      </c>
      <c r="R278" s="67" t="str">
        <f>IF(G278-H278-I278-P278&gt;0,"N","S")</f>
        <v>S</v>
      </c>
      <c r="S278" s="3">
        <f>IF(G278-H278-I278-P278&gt;0,G278-H278-I278-P278,0)</f>
        <v>0</v>
      </c>
      <c r="T278" s="67">
        <f>IF(J278-D278&gt;0,IF(R278="S",J278-D278,0),0)</f>
        <v>47</v>
      </c>
      <c r="U278" s="67">
        <f>IF(R278="S",H278*Q278,0)</f>
        <v>2002.6</v>
      </c>
      <c r="V278" s="3">
        <f>IF(R278="S",H278*T278,0)</f>
        <v>2476.9</v>
      </c>
      <c r="W278" s="3">
        <f>IF(R278="S",J278-F278-K278,0)</f>
        <v>8</v>
      </c>
      <c r="X278" s="3">
        <f>IF(R278="S",H278*W278,0)</f>
        <v>421.6</v>
      </c>
      <c r="Z278" s="2"/>
      <c r="AB278" s="2"/>
      <c r="AC278" s="2"/>
      <c r="AM278" s="1"/>
      <c r="AN278" s="2"/>
      <c r="AO278" s="1"/>
      <c r="AP278" s="2"/>
      <c r="AT278" s="2"/>
      <c r="AV278" s="2"/>
      <c r="AW278" s="2"/>
    </row>
    <row r="279" spans="1:49" ht="12.75">
      <c r="A279" s="3">
        <v>2014</v>
      </c>
      <c r="B279" s="3">
        <v>198</v>
      </c>
      <c r="C279" s="1" t="s">
        <v>241</v>
      </c>
      <c r="D279" s="2">
        <v>41963</v>
      </c>
      <c r="E279" s="1" t="s">
        <v>242</v>
      </c>
      <c r="F279" s="2">
        <v>41984</v>
      </c>
      <c r="G279" s="67">
        <v>389.6</v>
      </c>
      <c r="H279" s="67">
        <v>389.6</v>
      </c>
      <c r="I279" s="67">
        <v>0</v>
      </c>
      <c r="J279" s="93">
        <v>42020</v>
      </c>
      <c r="K279" s="3">
        <v>30</v>
      </c>
      <c r="L279" s="2">
        <v>42005</v>
      </c>
      <c r="M279" s="2">
        <v>42369</v>
      </c>
      <c r="N279" s="3">
        <v>0</v>
      </c>
      <c r="O279" s="3">
        <v>1332</v>
      </c>
      <c r="P279" s="3">
        <v>0</v>
      </c>
      <c r="Q279" s="92">
        <f>IF(J279-F279&gt;0,IF(R279="S",J279-F279,0),0)</f>
        <v>36</v>
      </c>
      <c r="R279" s="67" t="str">
        <f>IF(G279-H279-I279-P279&gt;0,"N","S")</f>
        <v>S</v>
      </c>
      <c r="S279" s="3">
        <f>IF(G279-H279-I279-P279&gt;0,G279-H279-I279-P279,0)</f>
        <v>0</v>
      </c>
      <c r="T279" s="67">
        <f>IF(J279-D279&gt;0,IF(R279="S",J279-D279,0),0)</f>
        <v>57</v>
      </c>
      <c r="U279" s="67">
        <f>IF(R279="S",H279*Q279,0)</f>
        <v>14025.6</v>
      </c>
      <c r="V279" s="3">
        <f>IF(R279="S",H279*T279,0)</f>
        <v>22207.2</v>
      </c>
      <c r="W279" s="3">
        <f>IF(R279="S",J279-F279-K279,0)</f>
        <v>6</v>
      </c>
      <c r="X279" s="3">
        <f>IF(R279="S",H279*W279,0)</f>
        <v>2337.6</v>
      </c>
      <c r="Z279" s="2"/>
      <c r="AB279" s="2"/>
      <c r="AC279" s="2"/>
      <c r="AM279" s="1"/>
      <c r="AN279" s="2"/>
      <c r="AO279" s="1"/>
      <c r="AP279" s="2"/>
      <c r="AT279" s="2"/>
      <c r="AV279" s="2"/>
      <c r="AW279" s="2"/>
    </row>
    <row r="280" spans="1:49" ht="12.75">
      <c r="A280" s="3">
        <v>2014</v>
      </c>
      <c r="B280" s="3">
        <v>197</v>
      </c>
      <c r="C280" s="1" t="s">
        <v>257</v>
      </c>
      <c r="D280" s="2">
        <v>41971</v>
      </c>
      <c r="E280" s="1" t="s">
        <v>258</v>
      </c>
      <c r="F280" s="2">
        <v>41984</v>
      </c>
      <c r="G280" s="67">
        <v>511.18</v>
      </c>
      <c r="H280" s="67">
        <v>511.18</v>
      </c>
      <c r="I280" s="67">
        <v>0</v>
      </c>
      <c r="J280" s="93">
        <v>42020</v>
      </c>
      <c r="K280" s="3">
        <v>30</v>
      </c>
      <c r="L280" s="2">
        <v>42005</v>
      </c>
      <c r="M280" s="2">
        <v>42369</v>
      </c>
      <c r="N280" s="3">
        <v>0</v>
      </c>
      <c r="O280" s="3">
        <v>1210</v>
      </c>
      <c r="P280" s="3">
        <v>0</v>
      </c>
      <c r="Q280" s="92">
        <f>IF(J280-F280&gt;0,IF(R280="S",J280-F280,0),0)</f>
        <v>36</v>
      </c>
      <c r="R280" s="67" t="str">
        <f>IF(G280-H280-I280-P280&gt;0,"N","S")</f>
        <v>S</v>
      </c>
      <c r="S280" s="3">
        <f>IF(G280-H280-I280-P280&gt;0,G280-H280-I280-P280,0)</f>
        <v>0</v>
      </c>
      <c r="T280" s="67">
        <f>IF(J280-D280&gt;0,IF(R280="S",J280-D280,0),0)</f>
        <v>49</v>
      </c>
      <c r="U280" s="67">
        <f>IF(R280="S",H280*Q280,0)</f>
        <v>18402.48</v>
      </c>
      <c r="V280" s="3">
        <f>IF(R280="S",H280*T280,0)</f>
        <v>25047.82</v>
      </c>
      <c r="W280" s="3">
        <f>IF(R280="S",J280-F280-K280,0)</f>
        <v>6</v>
      </c>
      <c r="X280" s="3">
        <f>IF(R280="S",H280*W280,0)</f>
        <v>3067.08</v>
      </c>
      <c r="Z280" s="2"/>
      <c r="AB280" s="2"/>
      <c r="AC280" s="2"/>
      <c r="AM280" s="1"/>
      <c r="AN280" s="2"/>
      <c r="AO280" s="1"/>
      <c r="AP280" s="2"/>
      <c r="AT280" s="2"/>
      <c r="AV280" s="2"/>
      <c r="AW280" s="2"/>
    </row>
    <row r="281" spans="1:49" ht="12.75">
      <c r="A281" s="3">
        <v>2014</v>
      </c>
      <c r="B281" s="3">
        <v>199</v>
      </c>
      <c r="C281" s="1" t="s">
        <v>211</v>
      </c>
      <c r="D281" s="2">
        <v>41972</v>
      </c>
      <c r="E281" s="1" t="s">
        <v>259</v>
      </c>
      <c r="F281" s="2">
        <v>41984</v>
      </c>
      <c r="G281" s="67">
        <v>864.53</v>
      </c>
      <c r="H281" s="67">
        <v>864.53</v>
      </c>
      <c r="I281" s="67">
        <v>0</v>
      </c>
      <c r="J281" s="93">
        <v>42020</v>
      </c>
      <c r="K281" s="3">
        <v>30</v>
      </c>
      <c r="L281" s="2">
        <v>42005</v>
      </c>
      <c r="M281" s="2">
        <v>42369</v>
      </c>
      <c r="N281" s="3">
        <v>0</v>
      </c>
      <c r="O281" s="3">
        <v>1210</v>
      </c>
      <c r="P281" s="3">
        <v>0</v>
      </c>
      <c r="Q281" s="92">
        <f>IF(J281-F281&gt;0,IF(R281="S",J281-F281,0),0)</f>
        <v>36</v>
      </c>
      <c r="R281" s="67" t="str">
        <f>IF(G281-H281-I281-P281&gt;0,"N","S")</f>
        <v>S</v>
      </c>
      <c r="S281" s="3">
        <f>IF(G281-H281-I281-P281&gt;0,G281-H281-I281-P281,0)</f>
        <v>0</v>
      </c>
      <c r="T281" s="67">
        <f>IF(J281-D281&gt;0,IF(R281="S",J281-D281,0),0)</f>
        <v>48</v>
      </c>
      <c r="U281" s="67">
        <f>IF(R281="S",H281*Q281,0)</f>
        <v>31123.08</v>
      </c>
      <c r="V281" s="3">
        <f>IF(R281="S",H281*T281,0)</f>
        <v>41497.44</v>
      </c>
      <c r="W281" s="3">
        <f>IF(R281="S",J281-F281-K281,0)</f>
        <v>6</v>
      </c>
      <c r="X281" s="3">
        <f>IF(R281="S",H281*W281,0)</f>
        <v>5187.18</v>
      </c>
      <c r="Z281" s="2"/>
      <c r="AB281" s="2"/>
      <c r="AC281" s="2"/>
      <c r="AM281" s="1"/>
      <c r="AN281" s="2"/>
      <c r="AO281" s="1"/>
      <c r="AP281" s="2"/>
      <c r="AT281" s="2"/>
      <c r="AV281" s="2"/>
      <c r="AW281" s="2"/>
    </row>
    <row r="282" spans="1:49" ht="12.75">
      <c r="A282" s="3">
        <v>2014</v>
      </c>
      <c r="B282" s="3">
        <v>212</v>
      </c>
      <c r="C282" s="1" t="s">
        <v>194</v>
      </c>
      <c r="D282" s="2">
        <v>41973</v>
      </c>
      <c r="E282" s="1" t="s">
        <v>261</v>
      </c>
      <c r="F282" s="2">
        <v>41985</v>
      </c>
      <c r="G282" s="67">
        <v>226.07</v>
      </c>
      <c r="H282" s="67">
        <v>226.07</v>
      </c>
      <c r="I282" s="67">
        <v>0</v>
      </c>
      <c r="J282" s="93">
        <v>42020</v>
      </c>
      <c r="K282" s="3">
        <v>30</v>
      </c>
      <c r="L282" s="2">
        <v>42005</v>
      </c>
      <c r="M282" s="2">
        <v>42369</v>
      </c>
      <c r="N282" s="3">
        <v>0</v>
      </c>
      <c r="O282" s="3">
        <v>1210</v>
      </c>
      <c r="P282" s="3">
        <v>0</v>
      </c>
      <c r="Q282" s="92">
        <f>IF(J282-F282&gt;0,IF(R282="S",J282-F282,0),0)</f>
        <v>35</v>
      </c>
      <c r="R282" s="67" t="str">
        <f>IF(G282-H282-I282-P282&gt;0,"N","S")</f>
        <v>S</v>
      </c>
      <c r="S282" s="3">
        <f>IF(G282-H282-I282-P282&gt;0,G282-H282-I282-P282,0)</f>
        <v>0</v>
      </c>
      <c r="T282" s="67">
        <f>IF(J282-D282&gt;0,IF(R282="S",J282-D282,0),0)</f>
        <v>47</v>
      </c>
      <c r="U282" s="67">
        <f>IF(R282="S",H282*Q282,0)</f>
        <v>7912.45</v>
      </c>
      <c r="V282" s="3">
        <f>IF(R282="S",H282*T282,0)</f>
        <v>10625.29</v>
      </c>
      <c r="W282" s="3">
        <f>IF(R282="S",J282-F282-K282,0)</f>
        <v>5</v>
      </c>
      <c r="X282" s="3">
        <f>IF(R282="S",H282*W282,0)</f>
        <v>1130.35</v>
      </c>
      <c r="Z282" s="2"/>
      <c r="AB282" s="2"/>
      <c r="AC282" s="2"/>
      <c r="AM282" s="1"/>
      <c r="AN282" s="2"/>
      <c r="AO282" s="1"/>
      <c r="AP282" s="2"/>
      <c r="AT282" s="2"/>
      <c r="AV282" s="2"/>
      <c r="AW282" s="2"/>
    </row>
    <row r="283" spans="1:49" ht="12.75">
      <c r="A283" s="3">
        <v>2014</v>
      </c>
      <c r="B283" s="3">
        <v>246</v>
      </c>
      <c r="C283" s="1" t="s">
        <v>167</v>
      </c>
      <c r="D283" s="2">
        <v>41982</v>
      </c>
      <c r="E283" s="1" t="s">
        <v>24</v>
      </c>
      <c r="F283" s="2">
        <v>41992</v>
      </c>
      <c r="G283" s="67">
        <v>21.81</v>
      </c>
      <c r="H283" s="67">
        <v>21.81</v>
      </c>
      <c r="I283" s="67">
        <v>0</v>
      </c>
      <c r="J283" s="93">
        <v>42020</v>
      </c>
      <c r="K283" s="3">
        <v>30</v>
      </c>
      <c r="L283" s="2">
        <v>42005</v>
      </c>
      <c r="M283" s="2">
        <v>42369</v>
      </c>
      <c r="N283" s="3">
        <v>0</v>
      </c>
      <c r="O283" s="3">
        <v>1312</v>
      </c>
      <c r="P283" s="3">
        <v>0</v>
      </c>
      <c r="Q283" s="92">
        <f>IF(J283-F283&gt;0,IF(R283="S",J283-F283,0),0)</f>
        <v>28</v>
      </c>
      <c r="R283" s="67" t="str">
        <f>IF(G283-H283-I283-P283&gt;0,"N","S")</f>
        <v>S</v>
      </c>
      <c r="S283" s="3">
        <f>IF(G283-H283-I283-P283&gt;0,G283-H283-I283-P283,0)</f>
        <v>0</v>
      </c>
      <c r="T283" s="67">
        <f>IF(J283-D283&gt;0,IF(R283="S",J283-D283,0),0)</f>
        <v>38</v>
      </c>
      <c r="U283" s="67">
        <f>IF(R283="S",H283*Q283,0)</f>
        <v>610.68</v>
      </c>
      <c r="V283" s="3">
        <f>IF(R283="S",H283*T283,0)</f>
        <v>828.78</v>
      </c>
      <c r="W283" s="3">
        <f>IF(R283="S",J283-F283-K283,0)</f>
        <v>-2</v>
      </c>
      <c r="X283" s="3">
        <f>IF(R283="S",H283*W283,0)</f>
        <v>-43.62</v>
      </c>
      <c r="Z283" s="2"/>
      <c r="AB283" s="2"/>
      <c r="AC283" s="2"/>
      <c r="AM283" s="1"/>
      <c r="AN283" s="2"/>
      <c r="AO283" s="1"/>
      <c r="AP283" s="2"/>
      <c r="AT283" s="2"/>
      <c r="AV283" s="2"/>
      <c r="AW283" s="2"/>
    </row>
    <row r="284" spans="1:49" ht="12.75">
      <c r="A284" s="3">
        <v>2014</v>
      </c>
      <c r="B284" s="3">
        <v>253</v>
      </c>
      <c r="C284" s="1" t="s">
        <v>129</v>
      </c>
      <c r="D284" s="2">
        <v>41973</v>
      </c>
      <c r="E284" s="1" t="s">
        <v>298</v>
      </c>
      <c r="F284" s="2">
        <v>41995</v>
      </c>
      <c r="G284" s="67">
        <v>463</v>
      </c>
      <c r="H284" s="67">
        <v>463</v>
      </c>
      <c r="I284" s="67">
        <v>0</v>
      </c>
      <c r="J284" s="93">
        <v>42020</v>
      </c>
      <c r="K284" s="3">
        <v>30</v>
      </c>
      <c r="L284" s="2">
        <v>42005</v>
      </c>
      <c r="M284" s="2">
        <v>42369</v>
      </c>
      <c r="N284" s="3">
        <v>0</v>
      </c>
      <c r="O284" s="3">
        <v>1303</v>
      </c>
      <c r="P284" s="3">
        <v>83.13</v>
      </c>
      <c r="Q284" s="92">
        <f>IF(J284-F284&gt;0,IF(R284="S",J284-F284,0),0)</f>
        <v>25</v>
      </c>
      <c r="R284" s="67" t="str">
        <f>IF(G284-H284-I284-P284&gt;0,"N","S")</f>
        <v>S</v>
      </c>
      <c r="S284" s="3">
        <f>IF(G284-H284-I284-P284&gt;0,G284-H284-I284-P284,0)</f>
        <v>0</v>
      </c>
      <c r="T284" s="67">
        <f>IF(J284-D284&gt;0,IF(R284="S",J284-D284,0),0)</f>
        <v>47</v>
      </c>
      <c r="U284" s="67">
        <f>IF(R284="S",H284*Q284,0)</f>
        <v>11575</v>
      </c>
      <c r="V284" s="3">
        <f>IF(R284="S",H284*T284,0)</f>
        <v>21761</v>
      </c>
      <c r="W284" s="3">
        <f>IF(R284="S",J284-F284-K284,0)</f>
        <v>-5</v>
      </c>
      <c r="X284" s="3">
        <f>IF(R284="S",H284*W284,0)</f>
        <v>-2315</v>
      </c>
      <c r="Z284" s="2"/>
      <c r="AB284" s="2"/>
      <c r="AC284" s="2"/>
      <c r="AM284" s="1"/>
      <c r="AN284" s="2"/>
      <c r="AO284" s="1"/>
      <c r="AP284" s="2"/>
      <c r="AT284" s="2"/>
      <c r="AV284" s="2"/>
      <c r="AW284" s="2"/>
    </row>
    <row r="285" spans="1:49" ht="12.75">
      <c r="A285" s="3">
        <v>2014</v>
      </c>
      <c r="B285" s="3">
        <v>254</v>
      </c>
      <c r="C285" s="1" t="s">
        <v>129</v>
      </c>
      <c r="D285" s="2">
        <v>41973</v>
      </c>
      <c r="E285" s="1" t="s">
        <v>299</v>
      </c>
      <c r="F285" s="2">
        <v>41995</v>
      </c>
      <c r="G285" s="67">
        <v>779.09</v>
      </c>
      <c r="H285" s="67">
        <v>779.09</v>
      </c>
      <c r="I285" s="67">
        <v>0</v>
      </c>
      <c r="J285" s="93">
        <v>42020</v>
      </c>
      <c r="K285" s="3">
        <v>30</v>
      </c>
      <c r="L285" s="2">
        <v>42005</v>
      </c>
      <c r="M285" s="2">
        <v>42369</v>
      </c>
      <c r="N285" s="3">
        <v>0</v>
      </c>
      <c r="O285" s="3">
        <v>1303</v>
      </c>
      <c r="P285" s="3">
        <v>0</v>
      </c>
      <c r="Q285" s="92">
        <f>IF(J285-F285&gt;0,IF(R285="S",J285-F285,0),0)</f>
        <v>25</v>
      </c>
      <c r="R285" s="67" t="str">
        <f>IF(G285-H285-I285-P285&gt;0,"N","S")</f>
        <v>S</v>
      </c>
      <c r="S285" s="3">
        <f>IF(G285-H285-I285-P285&gt;0,G285-H285-I285-P285,0)</f>
        <v>0</v>
      </c>
      <c r="T285" s="67">
        <f>IF(J285-D285&gt;0,IF(R285="S",J285-D285,0),0)</f>
        <v>47</v>
      </c>
      <c r="U285" s="67">
        <f>IF(R285="S",H285*Q285,0)</f>
        <v>19477.25</v>
      </c>
      <c r="V285" s="3">
        <f>IF(R285="S",H285*T285,0)</f>
        <v>36617.23</v>
      </c>
      <c r="W285" s="3">
        <f>IF(R285="S",J285-F285-K285,0)</f>
        <v>-5</v>
      </c>
      <c r="X285" s="3">
        <f>IF(R285="S",H285*W285,0)</f>
        <v>-3895.45</v>
      </c>
      <c r="Z285" s="2"/>
      <c r="AB285" s="2"/>
      <c r="AC285" s="2"/>
      <c r="AM285" s="1"/>
      <c r="AN285" s="2"/>
      <c r="AO285" s="1"/>
      <c r="AP285" s="2"/>
      <c r="AT285" s="2"/>
      <c r="AV285" s="2"/>
      <c r="AW285" s="2"/>
    </row>
    <row r="286" spans="1:49" ht="12.75">
      <c r="A286" s="3">
        <v>2014</v>
      </c>
      <c r="B286" s="3">
        <v>256</v>
      </c>
      <c r="C286" s="1" t="s">
        <v>310</v>
      </c>
      <c r="D286" s="2">
        <v>41990</v>
      </c>
      <c r="E286" s="1" t="s">
        <v>311</v>
      </c>
      <c r="F286" s="2">
        <v>41996</v>
      </c>
      <c r="G286" s="67">
        <v>112</v>
      </c>
      <c r="H286" s="67">
        <v>112</v>
      </c>
      <c r="I286" s="67">
        <v>0</v>
      </c>
      <c r="J286" s="93">
        <v>42020</v>
      </c>
      <c r="K286" s="3">
        <v>30</v>
      </c>
      <c r="L286" s="2">
        <v>42005</v>
      </c>
      <c r="M286" s="2">
        <v>42369</v>
      </c>
      <c r="N286" s="3">
        <v>0</v>
      </c>
      <c r="O286" s="3">
        <v>1321</v>
      </c>
      <c r="P286" s="3">
        <v>0</v>
      </c>
      <c r="Q286" s="92">
        <f>IF(J286-F286&gt;0,IF(R286="S",J286-F286,0),0)</f>
        <v>24</v>
      </c>
      <c r="R286" s="67" t="str">
        <f>IF(G286-H286-I286-P286&gt;0,"N","S")</f>
        <v>S</v>
      </c>
      <c r="S286" s="3">
        <f>IF(G286-H286-I286-P286&gt;0,G286-H286-I286-P286,0)</f>
        <v>0</v>
      </c>
      <c r="T286" s="67">
        <f>IF(J286-D286&gt;0,IF(R286="S",J286-D286,0),0)</f>
        <v>30</v>
      </c>
      <c r="U286" s="67">
        <f>IF(R286="S",H286*Q286,0)</f>
        <v>2688</v>
      </c>
      <c r="V286" s="3">
        <f>IF(R286="S",H286*T286,0)</f>
        <v>3360</v>
      </c>
      <c r="W286" s="3">
        <f>IF(R286="S",J286-F286-K286,0)</f>
        <v>-6</v>
      </c>
      <c r="X286" s="3">
        <f>IF(R286="S",H286*W286,0)</f>
        <v>-672</v>
      </c>
      <c r="Z286" s="2"/>
      <c r="AB286" s="2"/>
      <c r="AC286" s="2"/>
      <c r="AM286" s="1"/>
      <c r="AN286" s="2"/>
      <c r="AO286" s="1"/>
      <c r="AP286" s="2"/>
      <c r="AT286" s="2"/>
      <c r="AV286" s="2"/>
      <c r="AW286" s="2"/>
    </row>
    <row r="287" spans="1:49" ht="12.75">
      <c r="A287" s="3">
        <v>2014</v>
      </c>
      <c r="B287" s="3">
        <v>259</v>
      </c>
      <c r="C287" s="1" t="s">
        <v>257</v>
      </c>
      <c r="D287" s="2">
        <v>41983</v>
      </c>
      <c r="E287" s="1" t="s">
        <v>313</v>
      </c>
      <c r="F287" s="2">
        <v>42002</v>
      </c>
      <c r="G287" s="67">
        <v>172.63</v>
      </c>
      <c r="H287" s="67">
        <v>172.63</v>
      </c>
      <c r="I287" s="67">
        <v>0</v>
      </c>
      <c r="J287" s="93">
        <v>42020</v>
      </c>
      <c r="K287" s="3">
        <v>30</v>
      </c>
      <c r="L287" s="2">
        <v>42005</v>
      </c>
      <c r="M287" s="2">
        <v>42369</v>
      </c>
      <c r="N287" s="3">
        <v>0</v>
      </c>
      <c r="O287" s="3">
        <v>1210</v>
      </c>
      <c r="P287" s="3">
        <v>0</v>
      </c>
      <c r="Q287" s="92">
        <f>IF(J287-F287&gt;0,IF(R287="S",J287-F287,0),0)</f>
        <v>18</v>
      </c>
      <c r="R287" s="67" t="str">
        <f>IF(G287-H287-I287-P287&gt;0,"N","S")</f>
        <v>S</v>
      </c>
      <c r="S287" s="3">
        <f>IF(G287-H287-I287-P287&gt;0,G287-H287-I287-P287,0)</f>
        <v>0</v>
      </c>
      <c r="T287" s="67">
        <f>IF(J287-D287&gt;0,IF(R287="S",J287-D287,0),0)</f>
        <v>37</v>
      </c>
      <c r="U287" s="67">
        <f>IF(R287="S",H287*Q287,0)</f>
        <v>3107.34</v>
      </c>
      <c r="V287" s="3">
        <f>IF(R287="S",H287*T287,0)</f>
        <v>6387.31</v>
      </c>
      <c r="W287" s="3">
        <f>IF(R287="S",J287-F287-K287,0)</f>
        <v>-12</v>
      </c>
      <c r="X287" s="3">
        <f>IF(R287="S",H287*W287,0)</f>
        <v>-2071.56</v>
      </c>
      <c r="Z287" s="2"/>
      <c r="AB287" s="2"/>
      <c r="AC287" s="2"/>
      <c r="AM287" s="1"/>
      <c r="AN287" s="2"/>
      <c r="AO287" s="1"/>
      <c r="AP287" s="2"/>
      <c r="AV287" s="2"/>
      <c r="AW287" s="2"/>
    </row>
    <row r="288" spans="1:49" ht="12.75">
      <c r="A288" s="3">
        <v>2014</v>
      </c>
      <c r="B288" s="3">
        <v>258</v>
      </c>
      <c r="C288" s="1" t="s">
        <v>216</v>
      </c>
      <c r="D288" s="2">
        <v>41996</v>
      </c>
      <c r="E288" s="1" t="s">
        <v>318</v>
      </c>
      <c r="F288" s="2">
        <v>42002</v>
      </c>
      <c r="G288" s="67">
        <v>748.84</v>
      </c>
      <c r="H288" s="67">
        <v>748.84</v>
      </c>
      <c r="I288" s="67">
        <v>0</v>
      </c>
      <c r="J288" s="93">
        <v>42020</v>
      </c>
      <c r="K288" s="3">
        <v>30</v>
      </c>
      <c r="L288" s="2">
        <v>42005</v>
      </c>
      <c r="M288" s="2">
        <v>42369</v>
      </c>
      <c r="N288" s="3">
        <v>0</v>
      </c>
      <c r="O288" s="3">
        <v>1312</v>
      </c>
      <c r="P288" s="3">
        <v>135.04</v>
      </c>
      <c r="Q288" s="92">
        <f>IF(J288-F288&gt;0,IF(R288="S",J288-F288,0),0)</f>
        <v>18</v>
      </c>
      <c r="R288" s="67" t="str">
        <f>IF(G288-H288-I288-P288&gt;0,"N","S")</f>
        <v>S</v>
      </c>
      <c r="S288" s="3">
        <f>IF(G288-H288-I288-P288&gt;0,G288-H288-I288-P288,0)</f>
        <v>0</v>
      </c>
      <c r="T288" s="67">
        <f>IF(J288-D288&gt;0,IF(R288="S",J288-D288,0),0)</f>
        <v>24</v>
      </c>
      <c r="U288" s="67">
        <f>IF(R288="S",H288*Q288,0)</f>
        <v>13479.12</v>
      </c>
      <c r="V288" s="3">
        <f>IF(R288="S",H288*T288,0)</f>
        <v>17972.16</v>
      </c>
      <c r="W288" s="3">
        <f>IF(R288="S",J288-F288-K288,0)</f>
        <v>-12</v>
      </c>
      <c r="X288" s="3">
        <f>IF(R288="S",H288*W288,0)</f>
        <v>-8986.08</v>
      </c>
      <c r="Z288" s="2"/>
      <c r="AB288" s="2"/>
      <c r="AC288" s="2"/>
      <c r="AM288" s="1"/>
      <c r="AN288" s="2"/>
      <c r="AO288" s="1"/>
      <c r="AP288" s="2"/>
      <c r="AT288" s="2"/>
      <c r="AV288" s="2"/>
      <c r="AW288" s="2"/>
    </row>
    <row r="289" spans="1:49" ht="12.75">
      <c r="A289" s="3">
        <v>2015</v>
      </c>
      <c r="B289" s="3">
        <v>343</v>
      </c>
      <c r="C289" s="1" t="s">
        <v>180</v>
      </c>
      <c r="D289" s="2">
        <v>41978</v>
      </c>
      <c r="E289" s="1" t="s">
        <v>333</v>
      </c>
      <c r="F289" s="2">
        <v>42009</v>
      </c>
      <c r="G289" s="67">
        <v>78.5</v>
      </c>
      <c r="H289" s="67">
        <v>78.5</v>
      </c>
      <c r="I289" s="67">
        <v>0</v>
      </c>
      <c r="J289" s="93">
        <v>42020</v>
      </c>
      <c r="K289" s="3">
        <v>30</v>
      </c>
      <c r="L289" s="2">
        <v>42005</v>
      </c>
      <c r="M289" s="2">
        <v>42369</v>
      </c>
      <c r="N289" s="3">
        <v>0</v>
      </c>
      <c r="O289" s="3">
        <v>1315</v>
      </c>
      <c r="P289" s="3">
        <v>0</v>
      </c>
      <c r="Q289" s="92">
        <f>IF(J289-F289&gt;0,IF(R289="S",J289-F289,0),0)</f>
        <v>11</v>
      </c>
      <c r="R289" s="67" t="str">
        <f>IF(G289-H289-I289-P289&gt;0,"N","S")</f>
        <v>S</v>
      </c>
      <c r="S289" s="3">
        <f>IF(G289-H289-I289-P289&gt;0,G289-H289-I289-P289,0)</f>
        <v>0</v>
      </c>
      <c r="T289" s="67">
        <f>IF(J289-D289&gt;0,IF(R289="S",J289-D289,0),0)</f>
        <v>42</v>
      </c>
      <c r="U289" s="67">
        <f>IF(R289="S",H289*Q289,0)</f>
        <v>863.5</v>
      </c>
      <c r="V289" s="3">
        <f>IF(R289="S",H289*T289,0)</f>
        <v>3297</v>
      </c>
      <c r="W289" s="3">
        <f>IF(R289="S",J289-F289-K289,0)</f>
        <v>-19</v>
      </c>
      <c r="X289" s="3">
        <f>IF(R289="S",H289*W289,0)</f>
        <v>-1491.5</v>
      </c>
      <c r="Z289" s="2"/>
      <c r="AB289" s="2"/>
      <c r="AC289" s="2"/>
      <c r="AM289" s="1"/>
      <c r="AN289" s="2"/>
      <c r="AO289" s="1"/>
      <c r="AP289" s="2"/>
      <c r="AT289" s="2"/>
      <c r="AV289" s="2"/>
      <c r="AW289" s="2"/>
    </row>
    <row r="290" spans="1:49" ht="12.75">
      <c r="A290" s="3">
        <v>2015</v>
      </c>
      <c r="B290" s="3">
        <v>344</v>
      </c>
      <c r="C290" s="1" t="s">
        <v>180</v>
      </c>
      <c r="D290" s="2">
        <v>41978</v>
      </c>
      <c r="E290" s="1" t="s">
        <v>334</v>
      </c>
      <c r="F290" s="2">
        <v>42009</v>
      </c>
      <c r="G290" s="67">
        <v>221</v>
      </c>
      <c r="H290" s="67">
        <v>221</v>
      </c>
      <c r="I290" s="67">
        <v>0</v>
      </c>
      <c r="J290" s="93">
        <v>42020</v>
      </c>
      <c r="K290" s="3">
        <v>30</v>
      </c>
      <c r="L290" s="2">
        <v>42005</v>
      </c>
      <c r="M290" s="2">
        <v>42369</v>
      </c>
      <c r="N290" s="3">
        <v>0</v>
      </c>
      <c r="O290" s="3">
        <v>1315</v>
      </c>
      <c r="P290" s="3">
        <v>0</v>
      </c>
      <c r="Q290" s="92">
        <f>IF(J290-F290&gt;0,IF(R290="S",J290-F290,0),0)</f>
        <v>11</v>
      </c>
      <c r="R290" s="67" t="str">
        <f>IF(G290-H290-I290-P290&gt;0,"N","S")</f>
        <v>S</v>
      </c>
      <c r="S290" s="3">
        <f>IF(G290-H290-I290-P290&gt;0,G290-H290-I290-P290,0)</f>
        <v>0</v>
      </c>
      <c r="T290" s="67">
        <f>IF(J290-D290&gt;0,IF(R290="S",J290-D290,0),0)</f>
        <v>42</v>
      </c>
      <c r="U290" s="67">
        <f>IF(R290="S",H290*Q290,0)</f>
        <v>2431</v>
      </c>
      <c r="V290" s="3">
        <f>IF(R290="S",H290*T290,0)</f>
        <v>9282</v>
      </c>
      <c r="W290" s="3">
        <f>IF(R290="S",J290-F290-K290,0)</f>
        <v>-19</v>
      </c>
      <c r="X290" s="3">
        <f>IF(R290="S",H290*W290,0)</f>
        <v>-4199</v>
      </c>
      <c r="Z290" s="2"/>
      <c r="AB290" s="2"/>
      <c r="AC290" s="2"/>
      <c r="AM290" s="1"/>
      <c r="AN290" s="2"/>
      <c r="AO290" s="1"/>
      <c r="AP290" s="2"/>
      <c r="AT290" s="2"/>
      <c r="AV290" s="2"/>
      <c r="AW290" s="2"/>
    </row>
    <row r="291" spans="1:49" ht="12.75">
      <c r="A291" s="3">
        <v>2015</v>
      </c>
      <c r="B291" s="3">
        <v>345</v>
      </c>
      <c r="C291" s="1" t="s">
        <v>180</v>
      </c>
      <c r="D291" s="2">
        <v>41978</v>
      </c>
      <c r="E291" s="1" t="s">
        <v>335</v>
      </c>
      <c r="F291" s="2">
        <v>42009</v>
      </c>
      <c r="G291" s="67">
        <v>92</v>
      </c>
      <c r="H291" s="67">
        <v>92</v>
      </c>
      <c r="I291" s="67">
        <v>0</v>
      </c>
      <c r="J291" s="93">
        <v>42020</v>
      </c>
      <c r="K291" s="3">
        <v>30</v>
      </c>
      <c r="L291" s="2">
        <v>42005</v>
      </c>
      <c r="M291" s="2">
        <v>42369</v>
      </c>
      <c r="N291" s="3">
        <v>0</v>
      </c>
      <c r="O291" s="3">
        <v>1315</v>
      </c>
      <c r="P291" s="3">
        <v>0</v>
      </c>
      <c r="Q291" s="92">
        <f>IF(J291-F291&gt;0,IF(R291="S",J291-F291,0),0)</f>
        <v>11</v>
      </c>
      <c r="R291" s="67" t="str">
        <f>IF(G291-H291-I291-P291&gt;0,"N","S")</f>
        <v>S</v>
      </c>
      <c r="S291" s="3">
        <f>IF(G291-H291-I291-P291&gt;0,G291-H291-I291-P291,0)</f>
        <v>0</v>
      </c>
      <c r="T291" s="67">
        <f>IF(J291-D291&gt;0,IF(R291="S",J291-D291,0),0)</f>
        <v>42</v>
      </c>
      <c r="U291" s="67">
        <f>IF(R291="S",H291*Q291,0)</f>
        <v>1012</v>
      </c>
      <c r="V291" s="3">
        <f>IF(R291="S",H291*T291,0)</f>
        <v>3864</v>
      </c>
      <c r="W291" s="3">
        <f>IF(R291="S",J291-F291-K291,0)</f>
        <v>-19</v>
      </c>
      <c r="X291" s="3">
        <f>IF(R291="S",H291*W291,0)</f>
        <v>-1748</v>
      </c>
      <c r="AB291" s="2"/>
      <c r="AC291" s="2"/>
      <c r="AM291" s="1"/>
      <c r="AN291" s="2"/>
      <c r="AO291" s="1"/>
      <c r="AP291" s="2"/>
      <c r="AT291" s="2"/>
      <c r="AV291" s="2"/>
      <c r="AW291" s="2"/>
    </row>
    <row r="292" spans="1:49" ht="12.75">
      <c r="A292" s="3">
        <v>2015</v>
      </c>
      <c r="B292" s="3">
        <v>346</v>
      </c>
      <c r="C292" s="1" t="s">
        <v>180</v>
      </c>
      <c r="D292" s="2">
        <v>41978</v>
      </c>
      <c r="E292" s="1" t="s">
        <v>336</v>
      </c>
      <c r="F292" s="2">
        <v>42009</v>
      </c>
      <c r="G292" s="67">
        <v>87</v>
      </c>
      <c r="H292" s="67">
        <v>87</v>
      </c>
      <c r="I292" s="67">
        <v>0</v>
      </c>
      <c r="J292" s="93">
        <v>42020</v>
      </c>
      <c r="K292" s="3">
        <v>30</v>
      </c>
      <c r="L292" s="2">
        <v>42005</v>
      </c>
      <c r="M292" s="2">
        <v>42369</v>
      </c>
      <c r="N292" s="3">
        <v>0</v>
      </c>
      <c r="O292" s="3">
        <v>1315</v>
      </c>
      <c r="P292" s="3">
        <v>0</v>
      </c>
      <c r="Q292" s="92">
        <f>IF(J292-F292&gt;0,IF(R292="S",J292-F292,0),0)</f>
        <v>11</v>
      </c>
      <c r="R292" s="67" t="str">
        <f>IF(G292-H292-I292-P292&gt;0,"N","S")</f>
        <v>S</v>
      </c>
      <c r="S292" s="3">
        <f>IF(G292-H292-I292-P292&gt;0,G292-H292-I292-P292,0)</f>
        <v>0</v>
      </c>
      <c r="T292" s="67">
        <f>IF(J292-D292&gt;0,IF(R292="S",J292-D292,0),0)</f>
        <v>42</v>
      </c>
      <c r="U292" s="67">
        <f>IF(R292="S",H292*Q292,0)</f>
        <v>957</v>
      </c>
      <c r="V292" s="3">
        <f>IF(R292="S",H292*T292,0)</f>
        <v>3654</v>
      </c>
      <c r="W292" s="3">
        <f>IF(R292="S",J292-F292-K292,0)</f>
        <v>-19</v>
      </c>
      <c r="X292" s="3">
        <f>IF(R292="S",H292*W292,0)</f>
        <v>-1653</v>
      </c>
      <c r="Z292" s="2"/>
      <c r="AB292" s="2"/>
      <c r="AC292" s="2"/>
      <c r="AM292" s="1"/>
      <c r="AN292" s="2"/>
      <c r="AP292" s="2"/>
      <c r="AT292" s="2"/>
      <c r="AV292" s="2"/>
      <c r="AW292" s="2"/>
    </row>
    <row r="293" spans="1:49" ht="12.75">
      <c r="A293" s="3">
        <v>2015</v>
      </c>
      <c r="B293" s="3">
        <v>347</v>
      </c>
      <c r="C293" s="1" t="s">
        <v>180</v>
      </c>
      <c r="D293" s="2">
        <v>41978</v>
      </c>
      <c r="E293" s="1" t="s">
        <v>337</v>
      </c>
      <c r="F293" s="2">
        <v>42009</v>
      </c>
      <c r="G293" s="67">
        <v>237.5</v>
      </c>
      <c r="H293" s="67">
        <v>237.5</v>
      </c>
      <c r="I293" s="67">
        <v>0</v>
      </c>
      <c r="J293" s="93">
        <v>42020</v>
      </c>
      <c r="K293" s="3">
        <v>30</v>
      </c>
      <c r="L293" s="2">
        <v>42005</v>
      </c>
      <c r="M293" s="2">
        <v>42369</v>
      </c>
      <c r="N293" s="3">
        <v>0</v>
      </c>
      <c r="O293" s="3">
        <v>1315</v>
      </c>
      <c r="P293" s="3">
        <v>0</v>
      </c>
      <c r="Q293" s="92">
        <f>IF(J293-F293&gt;0,IF(R293="S",J293-F293,0),0)</f>
        <v>11</v>
      </c>
      <c r="R293" s="67" t="str">
        <f>IF(G293-H293-I293-P293&gt;0,"N","S")</f>
        <v>S</v>
      </c>
      <c r="S293" s="3">
        <f>IF(G293-H293-I293-P293&gt;0,G293-H293-I293-P293,0)</f>
        <v>0</v>
      </c>
      <c r="T293" s="67">
        <f>IF(J293-D293&gt;0,IF(R293="S",J293-D293,0),0)</f>
        <v>42</v>
      </c>
      <c r="U293" s="67">
        <f>IF(R293="S",H293*Q293,0)</f>
        <v>2612.5</v>
      </c>
      <c r="V293" s="3">
        <f>IF(R293="S",H293*T293,0)</f>
        <v>9975</v>
      </c>
      <c r="W293" s="3">
        <f>IF(R293="S",J293-F293-K293,0)</f>
        <v>-19</v>
      </c>
      <c r="X293" s="3">
        <f>IF(R293="S",H293*W293,0)</f>
        <v>-4512.5</v>
      </c>
      <c r="Z293" s="2"/>
      <c r="AB293" s="2"/>
      <c r="AC293" s="2"/>
      <c r="AM293" s="1"/>
      <c r="AN293" s="2"/>
      <c r="AO293" s="1"/>
      <c r="AP293" s="2"/>
      <c r="AT293" s="2"/>
      <c r="AV293" s="2"/>
      <c r="AW293" s="2"/>
    </row>
    <row r="294" spans="1:49" ht="12.75">
      <c r="A294" s="3">
        <v>2015</v>
      </c>
      <c r="B294" s="3">
        <v>348</v>
      </c>
      <c r="C294" s="1" t="s">
        <v>180</v>
      </c>
      <c r="D294" s="2">
        <v>41978</v>
      </c>
      <c r="E294" s="1" t="s">
        <v>338</v>
      </c>
      <c r="F294" s="2">
        <v>42009</v>
      </c>
      <c r="G294" s="67">
        <v>87</v>
      </c>
      <c r="H294" s="67">
        <v>87</v>
      </c>
      <c r="I294" s="67">
        <v>0</v>
      </c>
      <c r="J294" s="93">
        <v>42020</v>
      </c>
      <c r="K294" s="3">
        <v>30</v>
      </c>
      <c r="L294" s="2">
        <v>42005</v>
      </c>
      <c r="M294" s="2">
        <v>42369</v>
      </c>
      <c r="N294" s="3">
        <v>0</v>
      </c>
      <c r="O294" s="3">
        <v>1315</v>
      </c>
      <c r="P294" s="3">
        <v>0</v>
      </c>
      <c r="Q294" s="92">
        <f>IF(J294-F294&gt;0,IF(R294="S",J294-F294,0),0)</f>
        <v>11</v>
      </c>
      <c r="R294" s="67" t="str">
        <f>IF(G294-H294-I294-P294&gt;0,"N","S")</f>
        <v>S</v>
      </c>
      <c r="S294" s="3">
        <f>IF(G294-H294-I294-P294&gt;0,G294-H294-I294-P294,0)</f>
        <v>0</v>
      </c>
      <c r="T294" s="67">
        <f>IF(J294-D294&gt;0,IF(R294="S",J294-D294,0),0)</f>
        <v>42</v>
      </c>
      <c r="U294" s="67">
        <f>IF(R294="S",H294*Q294,0)</f>
        <v>957</v>
      </c>
      <c r="V294" s="3">
        <f>IF(R294="S",H294*T294,0)</f>
        <v>3654</v>
      </c>
      <c r="W294" s="3">
        <f>IF(R294="S",J294-F294-K294,0)</f>
        <v>-19</v>
      </c>
      <c r="X294" s="3">
        <f>IF(R294="S",H294*W294,0)</f>
        <v>-1653</v>
      </c>
      <c r="Z294" s="2"/>
      <c r="AB294" s="2"/>
      <c r="AC294" s="2"/>
      <c r="AM294" s="1"/>
      <c r="AN294" s="2"/>
      <c r="AO294" s="1"/>
      <c r="AP294" s="2"/>
      <c r="AT294" s="2"/>
      <c r="AV294" s="2"/>
      <c r="AW294" s="2"/>
    </row>
    <row r="295" spans="1:49" ht="12.75">
      <c r="A295" s="3">
        <v>2015</v>
      </c>
      <c r="B295" s="3">
        <v>349</v>
      </c>
      <c r="C295" s="1" t="s">
        <v>180</v>
      </c>
      <c r="D295" s="2">
        <v>41978</v>
      </c>
      <c r="E295" s="1" t="s">
        <v>339</v>
      </c>
      <c r="F295" s="2">
        <v>42009</v>
      </c>
      <c r="G295" s="67">
        <v>102</v>
      </c>
      <c r="H295" s="67">
        <v>102</v>
      </c>
      <c r="I295" s="67">
        <v>0</v>
      </c>
      <c r="J295" s="93">
        <v>42020</v>
      </c>
      <c r="K295" s="3">
        <v>30</v>
      </c>
      <c r="L295" s="2">
        <v>42005</v>
      </c>
      <c r="M295" s="2">
        <v>42369</v>
      </c>
      <c r="N295" s="3">
        <v>0</v>
      </c>
      <c r="O295" s="3">
        <v>1315</v>
      </c>
      <c r="P295" s="3">
        <v>0</v>
      </c>
      <c r="Q295" s="92">
        <f>IF(J295-F295&gt;0,IF(R295="S",J295-F295,0),0)</f>
        <v>11</v>
      </c>
      <c r="R295" s="67" t="str">
        <f>IF(G295-H295-I295-P295&gt;0,"N","S")</f>
        <v>S</v>
      </c>
      <c r="S295" s="3">
        <f>IF(G295-H295-I295-P295&gt;0,G295-H295-I295-P295,0)</f>
        <v>0</v>
      </c>
      <c r="T295" s="67">
        <f>IF(J295-D295&gt;0,IF(R295="S",J295-D295,0),0)</f>
        <v>42</v>
      </c>
      <c r="U295" s="67">
        <f>IF(R295="S",H295*Q295,0)</f>
        <v>1122</v>
      </c>
      <c r="V295" s="3">
        <f>IF(R295="S",H295*T295,0)</f>
        <v>4284</v>
      </c>
      <c r="W295" s="3">
        <f>IF(R295="S",J295-F295-K295,0)</f>
        <v>-19</v>
      </c>
      <c r="X295" s="3">
        <f>IF(R295="S",H295*W295,0)</f>
        <v>-1938</v>
      </c>
      <c r="Z295" s="2"/>
      <c r="AB295" s="2"/>
      <c r="AC295" s="2"/>
      <c r="AM295" s="1"/>
      <c r="AN295" s="2"/>
      <c r="AO295" s="1"/>
      <c r="AP295" s="2"/>
      <c r="AT295" s="2"/>
      <c r="AV295" s="2"/>
      <c r="AW295" s="2"/>
    </row>
    <row r="296" spans="1:49" ht="12.75">
      <c r="A296" s="3">
        <v>2015</v>
      </c>
      <c r="B296" s="3">
        <v>350</v>
      </c>
      <c r="C296" s="1" t="s">
        <v>180</v>
      </c>
      <c r="D296" s="2">
        <v>41978</v>
      </c>
      <c r="E296" s="1" t="s">
        <v>340</v>
      </c>
      <c r="F296" s="2">
        <v>42009</v>
      </c>
      <c r="G296" s="67">
        <v>78.5</v>
      </c>
      <c r="H296" s="67">
        <v>78.5</v>
      </c>
      <c r="I296" s="67">
        <v>0</v>
      </c>
      <c r="J296" s="93">
        <v>42020</v>
      </c>
      <c r="K296" s="3">
        <v>30</v>
      </c>
      <c r="L296" s="2">
        <v>42005</v>
      </c>
      <c r="M296" s="2">
        <v>42369</v>
      </c>
      <c r="N296" s="3">
        <v>0</v>
      </c>
      <c r="O296" s="3">
        <v>1315</v>
      </c>
      <c r="P296" s="3">
        <v>0</v>
      </c>
      <c r="Q296" s="92">
        <f>IF(J296-F296&gt;0,IF(R296="S",J296-F296,0),0)</f>
        <v>11</v>
      </c>
      <c r="R296" s="67" t="str">
        <f>IF(G296-H296-I296-P296&gt;0,"N","S")</f>
        <v>S</v>
      </c>
      <c r="S296" s="3">
        <f>IF(G296-H296-I296-P296&gt;0,G296-H296-I296-P296,0)</f>
        <v>0</v>
      </c>
      <c r="T296" s="67">
        <f>IF(J296-D296&gt;0,IF(R296="S",J296-D296,0),0)</f>
        <v>42</v>
      </c>
      <c r="U296" s="67">
        <f>IF(R296="S",H296*Q296,0)</f>
        <v>863.5</v>
      </c>
      <c r="V296" s="3">
        <f>IF(R296="S",H296*T296,0)</f>
        <v>3297</v>
      </c>
      <c r="W296" s="3">
        <f>IF(R296="S",J296-F296-K296,0)</f>
        <v>-19</v>
      </c>
      <c r="X296" s="3">
        <f>IF(R296="S",H296*W296,0)</f>
        <v>-1491.5</v>
      </c>
      <c r="Z296" s="2"/>
      <c r="AB296" s="2"/>
      <c r="AC296" s="2"/>
      <c r="AM296" s="1"/>
      <c r="AN296" s="2"/>
      <c r="AO296" s="1"/>
      <c r="AP296" s="2"/>
      <c r="AT296" s="2"/>
      <c r="AV296" s="2"/>
      <c r="AW296" s="2"/>
    </row>
    <row r="297" spans="1:49" ht="12.75">
      <c r="A297" s="3">
        <v>2015</v>
      </c>
      <c r="B297" s="3">
        <v>351</v>
      </c>
      <c r="C297" s="1" t="s">
        <v>180</v>
      </c>
      <c r="D297" s="2">
        <v>41978</v>
      </c>
      <c r="E297" s="1" t="s">
        <v>341</v>
      </c>
      <c r="F297" s="2">
        <v>42009</v>
      </c>
      <c r="G297" s="67">
        <v>56</v>
      </c>
      <c r="H297" s="67">
        <v>56</v>
      </c>
      <c r="I297" s="67">
        <v>0</v>
      </c>
      <c r="J297" s="93">
        <v>42020</v>
      </c>
      <c r="K297" s="3">
        <v>30</v>
      </c>
      <c r="L297" s="2">
        <v>42005</v>
      </c>
      <c r="M297" s="2">
        <v>42369</v>
      </c>
      <c r="N297" s="3">
        <v>0</v>
      </c>
      <c r="O297" s="3">
        <v>1315</v>
      </c>
      <c r="P297" s="3">
        <v>0</v>
      </c>
      <c r="Q297" s="92">
        <f>IF(J297-F297&gt;0,IF(R297="S",J297-F297,0),0)</f>
        <v>11</v>
      </c>
      <c r="R297" s="67" t="str">
        <f>IF(G297-H297-I297-P297&gt;0,"N","S")</f>
        <v>S</v>
      </c>
      <c r="S297" s="3">
        <f>IF(G297-H297-I297-P297&gt;0,G297-H297-I297-P297,0)</f>
        <v>0</v>
      </c>
      <c r="T297" s="67">
        <f>IF(J297-D297&gt;0,IF(R297="S",J297-D297,0),0)</f>
        <v>42</v>
      </c>
      <c r="U297" s="67">
        <f>IF(R297="S",H297*Q297,0)</f>
        <v>616</v>
      </c>
      <c r="V297" s="3">
        <f>IF(R297="S",H297*T297,0)</f>
        <v>2352</v>
      </c>
      <c r="W297" s="3">
        <f>IF(R297="S",J297-F297-K297,0)</f>
        <v>-19</v>
      </c>
      <c r="X297" s="3">
        <f>IF(R297="S",H297*W297,0)</f>
        <v>-1064</v>
      </c>
      <c r="Z297" s="2"/>
      <c r="AB297" s="2"/>
      <c r="AC297" s="2"/>
      <c r="AM297" s="1"/>
      <c r="AN297" s="2"/>
      <c r="AO297" s="1"/>
      <c r="AP297" s="2"/>
      <c r="AT297" s="2"/>
      <c r="AV297" s="2"/>
      <c r="AW297" s="2"/>
    </row>
    <row r="298" spans="1:49" ht="12.75">
      <c r="A298" s="3">
        <v>2015</v>
      </c>
      <c r="B298" s="3">
        <v>352</v>
      </c>
      <c r="C298" s="1" t="s">
        <v>180</v>
      </c>
      <c r="D298" s="2">
        <v>41978</v>
      </c>
      <c r="E298" s="1" t="s">
        <v>342</v>
      </c>
      <c r="F298" s="2">
        <v>42009</v>
      </c>
      <c r="G298" s="67">
        <v>76</v>
      </c>
      <c r="H298" s="67">
        <v>76</v>
      </c>
      <c r="I298" s="67">
        <v>0</v>
      </c>
      <c r="J298" s="93">
        <v>42020</v>
      </c>
      <c r="K298" s="3">
        <v>30</v>
      </c>
      <c r="L298" s="2">
        <v>42005</v>
      </c>
      <c r="M298" s="2">
        <v>42369</v>
      </c>
      <c r="N298" s="3">
        <v>0</v>
      </c>
      <c r="O298" s="3">
        <v>1315</v>
      </c>
      <c r="P298" s="3">
        <v>0</v>
      </c>
      <c r="Q298" s="92">
        <f>IF(J298-F298&gt;0,IF(R298="S",J298-F298,0),0)</f>
        <v>11</v>
      </c>
      <c r="R298" s="67" t="str">
        <f>IF(G298-H298-I298-P298&gt;0,"N","S")</f>
        <v>S</v>
      </c>
      <c r="S298" s="3">
        <f>IF(G298-H298-I298-P298&gt;0,G298-H298-I298-P298,0)</f>
        <v>0</v>
      </c>
      <c r="T298" s="67">
        <f>IF(J298-D298&gt;0,IF(R298="S",J298-D298,0),0)</f>
        <v>42</v>
      </c>
      <c r="U298" s="67">
        <f>IF(R298="S",H298*Q298,0)</f>
        <v>836</v>
      </c>
      <c r="V298" s="3">
        <f>IF(R298="S",H298*T298,0)</f>
        <v>3192</v>
      </c>
      <c r="W298" s="3">
        <f>IF(R298="S",J298-F298-K298,0)</f>
        <v>-19</v>
      </c>
      <c r="X298" s="3">
        <f>IF(R298="S",H298*W298,0)</f>
        <v>-1444</v>
      </c>
      <c r="Z298" s="2"/>
      <c r="AB298" s="2"/>
      <c r="AC298" s="2"/>
      <c r="AM298" s="1"/>
      <c r="AN298" s="2"/>
      <c r="AO298" s="1"/>
      <c r="AP298" s="2"/>
      <c r="AT298" s="2"/>
      <c r="AV298" s="2"/>
      <c r="AW298" s="2"/>
    </row>
    <row r="299" spans="1:49" ht="12.75">
      <c r="A299" s="3">
        <v>2015</v>
      </c>
      <c r="B299" s="3">
        <v>353</v>
      </c>
      <c r="C299" s="1" t="s">
        <v>180</v>
      </c>
      <c r="D299" s="2">
        <v>41978</v>
      </c>
      <c r="E299" s="1" t="s">
        <v>343</v>
      </c>
      <c r="F299" s="2">
        <v>42009</v>
      </c>
      <c r="G299" s="67">
        <v>38.5</v>
      </c>
      <c r="H299" s="67">
        <v>38.5</v>
      </c>
      <c r="I299" s="67">
        <v>0</v>
      </c>
      <c r="J299" s="93">
        <v>42020</v>
      </c>
      <c r="K299" s="3">
        <v>30</v>
      </c>
      <c r="L299" s="2">
        <v>42005</v>
      </c>
      <c r="M299" s="2">
        <v>42369</v>
      </c>
      <c r="N299" s="3">
        <v>0</v>
      </c>
      <c r="O299" s="3">
        <v>1315</v>
      </c>
      <c r="P299" s="3">
        <v>0</v>
      </c>
      <c r="Q299" s="92">
        <f>IF(J299-F299&gt;0,IF(R299="S",J299-F299,0),0)</f>
        <v>11</v>
      </c>
      <c r="R299" s="67" t="str">
        <f>IF(G299-H299-I299-P299&gt;0,"N","S")</f>
        <v>S</v>
      </c>
      <c r="S299" s="3">
        <f>IF(G299-H299-I299-P299&gt;0,G299-H299-I299-P299,0)</f>
        <v>0</v>
      </c>
      <c r="T299" s="67">
        <f>IF(J299-D299&gt;0,IF(R299="S",J299-D299,0),0)</f>
        <v>42</v>
      </c>
      <c r="U299" s="67">
        <f>IF(R299="S",H299*Q299,0)</f>
        <v>423.5</v>
      </c>
      <c r="V299" s="3">
        <f>IF(R299="S",H299*T299,0)</f>
        <v>1617</v>
      </c>
      <c r="W299" s="3">
        <f>IF(R299="S",J299-F299-K299,0)</f>
        <v>-19</v>
      </c>
      <c r="X299" s="3">
        <f>IF(R299="S",H299*W299,0)</f>
        <v>-731.5</v>
      </c>
      <c r="Z299" s="2"/>
      <c r="AB299" s="2"/>
      <c r="AC299" s="2"/>
      <c r="AM299" s="1"/>
      <c r="AN299" s="2"/>
      <c r="AO299" s="1"/>
      <c r="AP299" s="2"/>
      <c r="AT299" s="2"/>
      <c r="AV299" s="2"/>
      <c r="AW299" s="2"/>
    </row>
    <row r="300" spans="1:49" ht="12.75">
      <c r="A300" s="3">
        <v>2015</v>
      </c>
      <c r="B300" s="3">
        <v>354</v>
      </c>
      <c r="C300" s="1" t="s">
        <v>180</v>
      </c>
      <c r="D300" s="2">
        <v>41978</v>
      </c>
      <c r="E300" s="1" t="s">
        <v>344</v>
      </c>
      <c r="F300" s="2">
        <v>42009</v>
      </c>
      <c r="G300" s="67">
        <v>245</v>
      </c>
      <c r="H300" s="67">
        <v>245</v>
      </c>
      <c r="I300" s="67">
        <v>0</v>
      </c>
      <c r="J300" s="93">
        <v>42020</v>
      </c>
      <c r="K300" s="3">
        <v>30</v>
      </c>
      <c r="L300" s="2">
        <v>42005</v>
      </c>
      <c r="M300" s="2">
        <v>42369</v>
      </c>
      <c r="N300" s="3">
        <v>0</v>
      </c>
      <c r="O300" s="3">
        <v>1315</v>
      </c>
      <c r="P300" s="3">
        <v>0</v>
      </c>
      <c r="Q300" s="92">
        <f>IF(J300-F300&gt;0,IF(R300="S",J300-F300,0),0)</f>
        <v>11</v>
      </c>
      <c r="R300" s="67" t="str">
        <f>IF(G300-H300-I300-P300&gt;0,"N","S")</f>
        <v>S</v>
      </c>
      <c r="S300" s="3">
        <f>IF(G300-H300-I300-P300&gt;0,G300-H300-I300-P300,0)</f>
        <v>0</v>
      </c>
      <c r="T300" s="67">
        <f>IF(J300-D300&gt;0,IF(R300="S",J300-D300,0),0)</f>
        <v>42</v>
      </c>
      <c r="U300" s="67">
        <f>IF(R300="S",H300*Q300,0)</f>
        <v>2695</v>
      </c>
      <c r="V300" s="3">
        <f>IF(R300="S",H300*T300,0)</f>
        <v>10290</v>
      </c>
      <c r="W300" s="3">
        <f>IF(R300="S",J300-F300-K300,0)</f>
        <v>-19</v>
      </c>
      <c r="X300" s="3">
        <f>IF(R300="S",H300*W300,0)</f>
        <v>-4655</v>
      </c>
      <c r="Z300" s="2"/>
      <c r="AB300" s="2"/>
      <c r="AC300" s="2"/>
      <c r="AM300" s="1"/>
      <c r="AN300" s="2"/>
      <c r="AO300" s="1"/>
      <c r="AP300" s="2"/>
      <c r="AT300" s="2"/>
      <c r="AV300" s="2"/>
      <c r="AW300" s="2"/>
    </row>
    <row r="301" spans="1:49" ht="12.75">
      <c r="A301" s="3">
        <v>2015</v>
      </c>
      <c r="B301" s="3">
        <v>355</v>
      </c>
      <c r="C301" s="1" t="s">
        <v>180</v>
      </c>
      <c r="D301" s="2">
        <v>41978</v>
      </c>
      <c r="E301" s="1" t="s">
        <v>345</v>
      </c>
      <c r="F301" s="2">
        <v>42009</v>
      </c>
      <c r="G301" s="67">
        <v>392.5</v>
      </c>
      <c r="H301" s="67">
        <v>392.5</v>
      </c>
      <c r="I301" s="67">
        <v>0</v>
      </c>
      <c r="J301" s="93">
        <v>42020</v>
      </c>
      <c r="K301" s="3">
        <v>30</v>
      </c>
      <c r="L301" s="2">
        <v>42005</v>
      </c>
      <c r="M301" s="2">
        <v>42369</v>
      </c>
      <c r="N301" s="3">
        <v>0</v>
      </c>
      <c r="O301" s="3">
        <v>1315</v>
      </c>
      <c r="P301" s="3">
        <v>0</v>
      </c>
      <c r="Q301" s="92">
        <f>IF(J301-F301&gt;0,IF(R301="S",J301-F301,0),0)</f>
        <v>11</v>
      </c>
      <c r="R301" s="67" t="str">
        <f>IF(G301-H301-I301-P301&gt;0,"N","S")</f>
        <v>S</v>
      </c>
      <c r="S301" s="3">
        <f>IF(G301-H301-I301-P301&gt;0,G301-H301-I301-P301,0)</f>
        <v>0</v>
      </c>
      <c r="T301" s="67">
        <f>IF(J301-D301&gt;0,IF(R301="S",J301-D301,0),0)</f>
        <v>42</v>
      </c>
      <c r="U301" s="67">
        <f>IF(R301="S",H301*Q301,0)</f>
        <v>4317.5</v>
      </c>
      <c r="V301" s="3">
        <f>IF(R301="S",H301*T301,0)</f>
        <v>16485</v>
      </c>
      <c r="W301" s="3">
        <f>IF(R301="S",J301-F301-K301,0)</f>
        <v>-19</v>
      </c>
      <c r="X301" s="3">
        <f>IF(R301="S",H301*W301,0)</f>
        <v>-7457.5</v>
      </c>
      <c r="Z301" s="2"/>
      <c r="AB301" s="2"/>
      <c r="AC301" s="2"/>
      <c r="AM301" s="1"/>
      <c r="AN301" s="2"/>
      <c r="AO301" s="1"/>
      <c r="AP301" s="2"/>
      <c r="AT301" s="2"/>
      <c r="AV301" s="2"/>
      <c r="AW301" s="2"/>
    </row>
    <row r="302" spans="1:49" ht="12.75">
      <c r="A302" s="3">
        <v>2015</v>
      </c>
      <c r="B302" s="3">
        <v>356</v>
      </c>
      <c r="C302" s="1" t="s">
        <v>180</v>
      </c>
      <c r="D302" s="2">
        <v>41978</v>
      </c>
      <c r="E302" s="1" t="s">
        <v>346</v>
      </c>
      <c r="F302" s="2">
        <v>42009</v>
      </c>
      <c r="G302" s="67">
        <v>55.5</v>
      </c>
      <c r="H302" s="67">
        <v>55.5</v>
      </c>
      <c r="I302" s="67">
        <v>0</v>
      </c>
      <c r="J302" s="93">
        <v>42020</v>
      </c>
      <c r="K302" s="3">
        <v>30</v>
      </c>
      <c r="L302" s="2">
        <v>42005</v>
      </c>
      <c r="M302" s="2">
        <v>42369</v>
      </c>
      <c r="N302" s="3">
        <v>0</v>
      </c>
      <c r="O302" s="3">
        <v>1315</v>
      </c>
      <c r="P302" s="3">
        <v>0</v>
      </c>
      <c r="Q302" s="92">
        <f>IF(J302-F302&gt;0,IF(R302="S",J302-F302,0),0)</f>
        <v>11</v>
      </c>
      <c r="R302" s="67" t="str">
        <f>IF(G302-H302-I302-P302&gt;0,"N","S")</f>
        <v>S</v>
      </c>
      <c r="S302" s="3">
        <f>IF(G302-H302-I302-P302&gt;0,G302-H302-I302-P302,0)</f>
        <v>0</v>
      </c>
      <c r="T302" s="67">
        <f>IF(J302-D302&gt;0,IF(R302="S",J302-D302,0),0)</f>
        <v>42</v>
      </c>
      <c r="U302" s="67">
        <f>IF(R302="S",H302*Q302,0)</f>
        <v>610.5</v>
      </c>
      <c r="V302" s="3">
        <f>IF(R302="S",H302*T302,0)</f>
        <v>2331</v>
      </c>
      <c r="W302" s="3">
        <f>IF(R302="S",J302-F302-K302,0)</f>
        <v>-19</v>
      </c>
      <c r="X302" s="3">
        <f>IF(R302="S",H302*W302,0)</f>
        <v>-1054.5</v>
      </c>
      <c r="Z302" s="2"/>
      <c r="AB302" s="2"/>
      <c r="AC302" s="2"/>
      <c r="AM302" s="1"/>
      <c r="AN302" s="2"/>
      <c r="AO302" s="1"/>
      <c r="AP302" s="2"/>
      <c r="AT302" s="2"/>
      <c r="AV302" s="2"/>
      <c r="AW302" s="2"/>
    </row>
    <row r="303" spans="1:49" ht="12.75">
      <c r="A303" s="3">
        <v>2015</v>
      </c>
      <c r="B303" s="3">
        <v>357</v>
      </c>
      <c r="C303" s="1" t="s">
        <v>180</v>
      </c>
      <c r="D303" s="2">
        <v>41978</v>
      </c>
      <c r="E303" s="1" t="s">
        <v>347</v>
      </c>
      <c r="F303" s="2">
        <v>42009</v>
      </c>
      <c r="G303" s="67">
        <v>245.5</v>
      </c>
      <c r="H303" s="67">
        <v>245.5</v>
      </c>
      <c r="I303" s="67">
        <v>0</v>
      </c>
      <c r="J303" s="93">
        <v>42020</v>
      </c>
      <c r="K303" s="3">
        <v>30</v>
      </c>
      <c r="L303" s="2">
        <v>42005</v>
      </c>
      <c r="M303" s="2">
        <v>42369</v>
      </c>
      <c r="N303" s="3">
        <v>0</v>
      </c>
      <c r="O303" s="3">
        <v>1315</v>
      </c>
      <c r="P303" s="3">
        <v>0</v>
      </c>
      <c r="Q303" s="92">
        <f>IF(J303-F303&gt;0,IF(R303="S",J303-F303,0),0)</f>
        <v>11</v>
      </c>
      <c r="R303" s="67" t="str">
        <f>IF(G303-H303-I303-P303&gt;0,"N","S")</f>
        <v>S</v>
      </c>
      <c r="S303" s="3">
        <f>IF(G303-H303-I303-P303&gt;0,G303-H303-I303-P303,0)</f>
        <v>0</v>
      </c>
      <c r="T303" s="67">
        <f>IF(J303-D303&gt;0,IF(R303="S",J303-D303,0),0)</f>
        <v>42</v>
      </c>
      <c r="U303" s="67">
        <f>IF(R303="S",H303*Q303,0)</f>
        <v>2700.5</v>
      </c>
      <c r="V303" s="3">
        <f>IF(R303="S",H303*T303,0)</f>
        <v>10311</v>
      </c>
      <c r="W303" s="3">
        <f>IF(R303="S",J303-F303-K303,0)</f>
        <v>-19</v>
      </c>
      <c r="X303" s="3">
        <f>IF(R303="S",H303*W303,0)</f>
        <v>-4664.5</v>
      </c>
      <c r="Z303" s="2"/>
      <c r="AB303" s="2"/>
      <c r="AC303" s="2"/>
      <c r="AM303" s="1"/>
      <c r="AN303" s="2"/>
      <c r="AO303" s="1"/>
      <c r="AP303" s="2"/>
      <c r="AV303" s="2"/>
      <c r="AW303" s="2"/>
    </row>
    <row r="304" spans="1:49" ht="12.75">
      <c r="A304" s="3">
        <v>2015</v>
      </c>
      <c r="B304" s="3">
        <v>358</v>
      </c>
      <c r="C304" s="1" t="s">
        <v>180</v>
      </c>
      <c r="D304" s="2">
        <v>41978</v>
      </c>
      <c r="E304" s="1" t="s">
        <v>348</v>
      </c>
      <c r="F304" s="2">
        <v>42009</v>
      </c>
      <c r="G304" s="67">
        <v>79</v>
      </c>
      <c r="H304" s="67">
        <v>79</v>
      </c>
      <c r="I304" s="67">
        <v>0</v>
      </c>
      <c r="J304" s="93">
        <v>42020</v>
      </c>
      <c r="K304" s="3">
        <v>30</v>
      </c>
      <c r="L304" s="2">
        <v>42005</v>
      </c>
      <c r="M304" s="2">
        <v>42369</v>
      </c>
      <c r="N304" s="3">
        <v>0</v>
      </c>
      <c r="O304" s="3">
        <v>1315</v>
      </c>
      <c r="P304" s="3">
        <v>0</v>
      </c>
      <c r="Q304" s="92">
        <f>IF(J304-F304&gt;0,IF(R304="S",J304-F304,0),0)</f>
        <v>11</v>
      </c>
      <c r="R304" s="67" t="str">
        <f>IF(G304-H304-I304-P304&gt;0,"N","S")</f>
        <v>S</v>
      </c>
      <c r="S304" s="3">
        <f>IF(G304-H304-I304-P304&gt;0,G304-H304-I304-P304,0)</f>
        <v>0</v>
      </c>
      <c r="T304" s="67">
        <f>IF(J304-D304&gt;0,IF(R304="S",J304-D304,0),0)</f>
        <v>42</v>
      </c>
      <c r="U304" s="67">
        <f>IF(R304="S",H304*Q304,0)</f>
        <v>869</v>
      </c>
      <c r="V304" s="3">
        <f>IF(R304="S",H304*T304,0)</f>
        <v>3318</v>
      </c>
      <c r="W304" s="3">
        <f>IF(R304="S",J304-F304-K304,0)</f>
        <v>-19</v>
      </c>
      <c r="X304" s="3">
        <f>IF(R304="S",H304*W304,0)</f>
        <v>-1501</v>
      </c>
      <c r="Z304" s="2"/>
      <c r="AB304" s="2"/>
      <c r="AC304" s="2"/>
      <c r="AM304" s="1"/>
      <c r="AN304" s="2"/>
      <c r="AO304" s="1"/>
      <c r="AP304" s="2"/>
      <c r="AV304" s="2"/>
      <c r="AW304" s="2"/>
    </row>
    <row r="305" spans="1:49" ht="12.75">
      <c r="A305" s="3">
        <v>2015</v>
      </c>
      <c r="B305" s="3">
        <v>359</v>
      </c>
      <c r="C305" s="1" t="s">
        <v>180</v>
      </c>
      <c r="D305" s="2">
        <v>41978</v>
      </c>
      <c r="E305" s="1" t="s">
        <v>349</v>
      </c>
      <c r="F305" s="2">
        <v>42009</v>
      </c>
      <c r="G305" s="67">
        <v>1924</v>
      </c>
      <c r="H305" s="67">
        <v>1924</v>
      </c>
      <c r="I305" s="67">
        <v>0</v>
      </c>
      <c r="J305" s="93">
        <v>42020</v>
      </c>
      <c r="K305" s="3">
        <v>30</v>
      </c>
      <c r="L305" s="2">
        <v>42005</v>
      </c>
      <c r="M305" s="2">
        <v>42369</v>
      </c>
      <c r="N305" s="3">
        <v>0</v>
      </c>
      <c r="O305" s="3">
        <v>1315</v>
      </c>
      <c r="P305" s="3">
        <v>0</v>
      </c>
      <c r="Q305" s="92">
        <f>IF(J305-F305&gt;0,IF(R305="S",J305-F305,0),0)</f>
        <v>11</v>
      </c>
      <c r="R305" s="67" t="str">
        <f>IF(G305-H305-I305-P305&gt;0,"N","S")</f>
        <v>S</v>
      </c>
      <c r="S305" s="3">
        <f>IF(G305-H305-I305-P305&gt;0,G305-H305-I305-P305,0)</f>
        <v>0</v>
      </c>
      <c r="T305" s="67">
        <f>IF(J305-D305&gt;0,IF(R305="S",J305-D305,0),0)</f>
        <v>42</v>
      </c>
      <c r="U305" s="67">
        <f>IF(R305="S",H305*Q305,0)</f>
        <v>21164</v>
      </c>
      <c r="V305" s="3">
        <f>IF(R305="S",H305*T305,0)</f>
        <v>80808</v>
      </c>
      <c r="W305" s="3">
        <f>IF(R305="S",J305-F305-K305,0)</f>
        <v>-19</v>
      </c>
      <c r="X305" s="3">
        <f>IF(R305="S",H305*W305,0)</f>
        <v>-36556</v>
      </c>
      <c r="Z305" s="2"/>
      <c r="AB305" s="2"/>
      <c r="AC305" s="2"/>
      <c r="AM305" s="1"/>
      <c r="AN305" s="2"/>
      <c r="AO305" s="1"/>
      <c r="AP305" s="2"/>
      <c r="AV305" s="2"/>
      <c r="AW305" s="2"/>
    </row>
    <row r="306" spans="1:49" ht="12.75">
      <c r="A306" s="3">
        <v>2015</v>
      </c>
      <c r="B306" s="3">
        <v>371</v>
      </c>
      <c r="C306" s="1" t="s">
        <v>350</v>
      </c>
      <c r="D306" s="2">
        <v>41995</v>
      </c>
      <c r="E306" s="1" t="s">
        <v>351</v>
      </c>
      <c r="F306" s="2">
        <v>42006</v>
      </c>
      <c r="G306" s="67">
        <v>196.57</v>
      </c>
      <c r="H306" s="67">
        <v>196.57</v>
      </c>
      <c r="I306" s="67">
        <v>0</v>
      </c>
      <c r="J306" s="93">
        <v>42020</v>
      </c>
      <c r="K306" s="3">
        <v>30</v>
      </c>
      <c r="L306" s="2">
        <v>42005</v>
      </c>
      <c r="M306" s="2">
        <v>42369</v>
      </c>
      <c r="N306" s="3">
        <v>0</v>
      </c>
      <c r="O306" s="3">
        <v>1318</v>
      </c>
      <c r="P306" s="3">
        <v>0</v>
      </c>
      <c r="Q306" s="92">
        <f>IF(J306-F306&gt;0,IF(R306="S",J306-F306,0),0)</f>
        <v>14</v>
      </c>
      <c r="R306" s="67" t="str">
        <f>IF(G306-H306-I306-P306&gt;0,"N","S")</f>
        <v>S</v>
      </c>
      <c r="S306" s="3">
        <f>IF(G306-H306-I306-P306&gt;0,G306-H306-I306-P306,0)</f>
        <v>0</v>
      </c>
      <c r="T306" s="67">
        <f>IF(J306-D306&gt;0,IF(R306="S",J306-D306,0),0)</f>
        <v>25</v>
      </c>
      <c r="U306" s="67">
        <f>IF(R306="S",H306*Q306,0)</f>
        <v>2751.98</v>
      </c>
      <c r="V306" s="3">
        <f>IF(R306="S",H306*T306,0)</f>
        <v>4914.25</v>
      </c>
      <c r="W306" s="3">
        <f>IF(R306="S",J306-F306-K306,0)</f>
        <v>-16</v>
      </c>
      <c r="X306" s="3">
        <f>IF(R306="S",H306*W306,0)</f>
        <v>-3145.12</v>
      </c>
      <c r="Z306" s="2"/>
      <c r="AB306" s="2"/>
      <c r="AC306" s="2"/>
      <c r="AM306" s="1"/>
      <c r="AN306" s="2"/>
      <c r="AO306" s="1"/>
      <c r="AP306" s="2"/>
      <c r="AV306" s="2"/>
      <c r="AW306" s="2"/>
    </row>
    <row r="307" spans="1:49" ht="12.75">
      <c r="A307" s="3">
        <v>2015</v>
      </c>
      <c r="B307" s="3">
        <v>372</v>
      </c>
      <c r="C307" s="1" t="s">
        <v>350</v>
      </c>
      <c r="D307" s="2">
        <v>41995</v>
      </c>
      <c r="E307" s="1" t="s">
        <v>352</v>
      </c>
      <c r="F307" s="2">
        <v>42006</v>
      </c>
      <c r="G307" s="67">
        <v>170.51</v>
      </c>
      <c r="H307" s="67">
        <v>170.51</v>
      </c>
      <c r="I307" s="67">
        <v>0</v>
      </c>
      <c r="J307" s="93">
        <v>42020</v>
      </c>
      <c r="K307" s="3">
        <v>30</v>
      </c>
      <c r="L307" s="2">
        <v>42005</v>
      </c>
      <c r="M307" s="2">
        <v>42369</v>
      </c>
      <c r="N307" s="3">
        <v>0</v>
      </c>
      <c r="O307" s="3">
        <v>1318</v>
      </c>
      <c r="P307" s="3">
        <v>0</v>
      </c>
      <c r="Q307" s="92">
        <f>IF(J307-F307&gt;0,IF(R307="S",J307-F307,0),0)</f>
        <v>14</v>
      </c>
      <c r="R307" s="67" t="str">
        <f>IF(G307-H307-I307-P307&gt;0,"N","S")</f>
        <v>S</v>
      </c>
      <c r="S307" s="3">
        <f>IF(G307-H307-I307-P307&gt;0,G307-H307-I307-P307,0)</f>
        <v>0</v>
      </c>
      <c r="T307" s="67">
        <f>IF(J307-D307&gt;0,IF(R307="S",J307-D307,0),0)</f>
        <v>25</v>
      </c>
      <c r="U307" s="67">
        <f>IF(R307="S",H307*Q307,0)</f>
        <v>2387.14</v>
      </c>
      <c r="V307" s="3">
        <f>IF(R307="S",H307*T307,0)</f>
        <v>4262.75</v>
      </c>
      <c r="W307" s="3">
        <f>IF(R307="S",J307-F307-K307,0)</f>
        <v>-16</v>
      </c>
      <c r="X307" s="3">
        <f>IF(R307="S",H307*W307,0)</f>
        <v>-2728.16</v>
      </c>
      <c r="Z307" s="2"/>
      <c r="AB307" s="2"/>
      <c r="AC307" s="2"/>
      <c r="AM307" s="1"/>
      <c r="AN307" s="2"/>
      <c r="AO307" s="1"/>
      <c r="AP307" s="2"/>
      <c r="AV307" s="2"/>
      <c r="AW307" s="2"/>
    </row>
    <row r="308" spans="1:49" ht="12.75">
      <c r="A308" s="3">
        <v>2015</v>
      </c>
      <c r="B308" s="3">
        <v>373</v>
      </c>
      <c r="C308" s="1" t="s">
        <v>353</v>
      </c>
      <c r="D308" s="2">
        <v>41996</v>
      </c>
      <c r="E308" s="1" t="s">
        <v>354</v>
      </c>
      <c r="F308" s="2">
        <v>42009</v>
      </c>
      <c r="G308" s="67">
        <v>370.71</v>
      </c>
      <c r="H308" s="67">
        <v>370.71</v>
      </c>
      <c r="I308" s="67">
        <v>0</v>
      </c>
      <c r="J308" s="93">
        <v>42020</v>
      </c>
      <c r="K308" s="3">
        <v>30</v>
      </c>
      <c r="L308" s="2">
        <v>42005</v>
      </c>
      <c r="M308" s="2">
        <v>42369</v>
      </c>
      <c r="N308" s="3">
        <v>0</v>
      </c>
      <c r="O308" s="3">
        <v>1318</v>
      </c>
      <c r="P308" s="3">
        <v>0</v>
      </c>
      <c r="Q308" s="92">
        <f>IF(J308-F308&gt;0,IF(R308="S",J308-F308,0),0)</f>
        <v>11</v>
      </c>
      <c r="R308" s="67" t="str">
        <f>IF(G308-H308-I308-P308&gt;0,"N","S")</f>
        <v>S</v>
      </c>
      <c r="S308" s="3">
        <f>IF(G308-H308-I308-P308&gt;0,G308-H308-I308-P308,0)</f>
        <v>0</v>
      </c>
      <c r="T308" s="67">
        <f>IF(J308-D308&gt;0,IF(R308="S",J308-D308,0),0)</f>
        <v>24</v>
      </c>
      <c r="U308" s="67">
        <f>IF(R308="S",H308*Q308,0)</f>
        <v>4077.81</v>
      </c>
      <c r="V308" s="3">
        <f>IF(R308="S",H308*T308,0)</f>
        <v>8897.04</v>
      </c>
      <c r="W308" s="3">
        <f>IF(R308="S",J308-F308-K308,0)</f>
        <v>-19</v>
      </c>
      <c r="X308" s="3">
        <f>IF(R308="S",H308*W308,0)</f>
        <v>-7043.49</v>
      </c>
      <c r="Z308" s="2"/>
      <c r="AB308" s="2"/>
      <c r="AC308" s="2"/>
      <c r="AM308" s="1"/>
      <c r="AN308" s="2"/>
      <c r="AO308" s="1"/>
      <c r="AP308" s="2"/>
      <c r="AV308" s="2"/>
      <c r="AW308" s="2"/>
    </row>
    <row r="309" spans="1:49" ht="12.75">
      <c r="A309" s="3">
        <v>2014</v>
      </c>
      <c r="B309" s="3">
        <v>248</v>
      </c>
      <c r="C309" s="1" t="s">
        <v>295</v>
      </c>
      <c r="D309" s="2">
        <v>41973</v>
      </c>
      <c r="E309" s="1" t="s">
        <v>125</v>
      </c>
      <c r="F309" s="2">
        <v>41992</v>
      </c>
      <c r="G309" s="67">
        <v>3283.83</v>
      </c>
      <c r="H309" s="67">
        <v>3283.83</v>
      </c>
      <c r="I309" s="67">
        <v>0</v>
      </c>
      <c r="J309" s="93">
        <v>42019</v>
      </c>
      <c r="K309" s="3">
        <v>30</v>
      </c>
      <c r="L309" s="2">
        <v>42005</v>
      </c>
      <c r="M309" s="2">
        <v>42369</v>
      </c>
      <c r="N309" s="3">
        <v>0</v>
      </c>
      <c r="O309" s="3">
        <v>1306</v>
      </c>
      <c r="P309" s="3">
        <v>0</v>
      </c>
      <c r="Q309" s="92">
        <f>IF(J309-F309&gt;0,IF(R309="S",J309-F309,0),0)</f>
        <v>27</v>
      </c>
      <c r="R309" s="67" t="str">
        <f>IF(G309-H309-I309-P309&gt;0,"N","S")</f>
        <v>S</v>
      </c>
      <c r="S309" s="3">
        <f>IF(G309-H309-I309-P309&gt;0,G309-H309-I309-P309,0)</f>
        <v>0</v>
      </c>
      <c r="T309" s="67">
        <f>IF(J309-D309&gt;0,IF(R309="S",J309-D309,0),0)</f>
        <v>46</v>
      </c>
      <c r="U309" s="67">
        <f>IF(R309="S",H309*Q309,0)</f>
        <v>88663.41</v>
      </c>
      <c r="V309" s="3">
        <f>IF(R309="S",H309*T309,0)</f>
        <v>151056.18</v>
      </c>
      <c r="W309" s="3">
        <f>IF(R309="S",J309-F309-K309,0)</f>
        <v>-3</v>
      </c>
      <c r="X309" s="3">
        <f>IF(R309="S",H309*W309,0)</f>
        <v>-9851.49</v>
      </c>
      <c r="Z309" s="2"/>
      <c r="AB309" s="2"/>
      <c r="AC309" s="2"/>
      <c r="AM309" s="1"/>
      <c r="AN309" s="2"/>
      <c r="AO309" s="1"/>
      <c r="AP309" s="2"/>
      <c r="AV309" s="2"/>
      <c r="AW309" s="2"/>
    </row>
    <row r="310" spans="1:49" ht="12.75">
      <c r="A310" s="3">
        <v>2014</v>
      </c>
      <c r="B310" s="3">
        <v>270</v>
      </c>
      <c r="C310" s="1" t="s">
        <v>235</v>
      </c>
      <c r="D310" s="2">
        <v>41976</v>
      </c>
      <c r="E310" s="1" t="s">
        <v>297</v>
      </c>
      <c r="F310" s="2">
        <v>41992</v>
      </c>
      <c r="G310" s="67">
        <v>272.1</v>
      </c>
      <c r="H310" s="67">
        <v>272.1</v>
      </c>
      <c r="I310" s="67">
        <v>0</v>
      </c>
      <c r="J310" s="93">
        <v>42019</v>
      </c>
      <c r="K310" s="3">
        <v>30</v>
      </c>
      <c r="L310" s="2">
        <v>42005</v>
      </c>
      <c r="M310" s="2">
        <v>42369</v>
      </c>
      <c r="N310" s="3">
        <v>0</v>
      </c>
      <c r="O310" s="3">
        <v>1210</v>
      </c>
      <c r="P310" s="3">
        <v>0</v>
      </c>
      <c r="Q310" s="92">
        <f>IF(J310-F310&gt;0,IF(R310="S",J310-F310,0),0)</f>
        <v>27</v>
      </c>
      <c r="R310" s="67" t="str">
        <f>IF(G310-H310-I310-P310&gt;0,"N","S")</f>
        <v>S</v>
      </c>
      <c r="S310" s="3">
        <f>IF(G310-H310-I310-P310&gt;0,G310-H310-I310-P310,0)</f>
        <v>0</v>
      </c>
      <c r="T310" s="67">
        <f>IF(J310-D310&gt;0,IF(R310="S",J310-D310,0),0)</f>
        <v>43</v>
      </c>
      <c r="U310" s="67">
        <f>IF(R310="S",H310*Q310,0)</f>
        <v>7346.7</v>
      </c>
      <c r="V310" s="3">
        <f>IF(R310="S",H310*T310,0)</f>
        <v>11700.3</v>
      </c>
      <c r="W310" s="3">
        <f>IF(R310="S",J310-F310-K310,0)</f>
        <v>-3</v>
      </c>
      <c r="X310" s="3">
        <f>IF(R310="S",H310*W310,0)</f>
        <v>-816.3</v>
      </c>
      <c r="Z310" s="2"/>
      <c r="AB310" s="2"/>
      <c r="AC310" s="2"/>
      <c r="AM310" s="1"/>
      <c r="AN310" s="2"/>
      <c r="AO310" s="1"/>
      <c r="AP310" s="2"/>
      <c r="AV310" s="2"/>
      <c r="AW310" s="2"/>
    </row>
    <row r="311" spans="1:49" ht="12.75">
      <c r="A311" s="3">
        <v>2014</v>
      </c>
      <c r="B311" s="3">
        <v>272</v>
      </c>
      <c r="C311" s="1" t="s">
        <v>302</v>
      </c>
      <c r="D311" s="2">
        <v>41978</v>
      </c>
      <c r="E311" s="1" t="s">
        <v>303</v>
      </c>
      <c r="F311" s="2">
        <v>41995</v>
      </c>
      <c r="G311" s="67">
        <v>157.21</v>
      </c>
      <c r="H311" s="67">
        <v>157.21</v>
      </c>
      <c r="I311" s="67">
        <v>0</v>
      </c>
      <c r="J311" s="93">
        <v>42019</v>
      </c>
      <c r="K311" s="3">
        <v>30</v>
      </c>
      <c r="L311" s="2">
        <v>42005</v>
      </c>
      <c r="M311" s="2">
        <v>42369</v>
      </c>
      <c r="N311" s="3">
        <v>0</v>
      </c>
      <c r="O311" s="3">
        <v>1316</v>
      </c>
      <c r="P311" s="3">
        <v>0</v>
      </c>
      <c r="Q311" s="92">
        <f>IF(J311-F311&gt;0,IF(R311="S",J311-F311,0),0)</f>
        <v>24</v>
      </c>
      <c r="R311" s="67" t="str">
        <f>IF(G311-H311-I311-P311&gt;0,"N","S")</f>
        <v>S</v>
      </c>
      <c r="S311" s="3">
        <f>IF(G311-H311-I311-P311&gt;0,G311-H311-I311-P311,0)</f>
        <v>0</v>
      </c>
      <c r="T311" s="67">
        <f>IF(J311-D311&gt;0,IF(R311="S",J311-D311,0),0)</f>
        <v>41</v>
      </c>
      <c r="U311" s="67">
        <f>IF(R311="S",H311*Q311,0)</f>
        <v>3773.04</v>
      </c>
      <c r="V311" s="3">
        <f>IF(R311="S",H311*T311,0)</f>
        <v>6445.61</v>
      </c>
      <c r="W311" s="3">
        <f>IF(R311="S",J311-F311-K311,0)</f>
        <v>-6</v>
      </c>
      <c r="X311" s="3">
        <f>IF(R311="S",H311*W311,0)</f>
        <v>-943.26</v>
      </c>
      <c r="Z311" s="2"/>
      <c r="AB311" s="2"/>
      <c r="AC311" s="2"/>
      <c r="AM311" s="1"/>
      <c r="AN311" s="2"/>
      <c r="AO311" s="1"/>
      <c r="AP311" s="2"/>
      <c r="AV311" s="2"/>
      <c r="AW311" s="2"/>
    </row>
    <row r="312" spans="1:49" ht="12.75">
      <c r="A312" s="3">
        <v>2014</v>
      </c>
      <c r="B312" s="3">
        <v>252</v>
      </c>
      <c r="C312" s="1" t="s">
        <v>308</v>
      </c>
      <c r="D312" s="2">
        <v>41990</v>
      </c>
      <c r="E312" s="1" t="s">
        <v>25</v>
      </c>
      <c r="F312" s="2">
        <v>41995</v>
      </c>
      <c r="G312" s="67">
        <v>1052.86</v>
      </c>
      <c r="H312" s="67">
        <v>1052.86</v>
      </c>
      <c r="I312" s="67">
        <v>0</v>
      </c>
      <c r="J312" s="93">
        <v>42019</v>
      </c>
      <c r="K312" s="3">
        <v>30</v>
      </c>
      <c r="L312" s="2">
        <v>42005</v>
      </c>
      <c r="M312" s="2">
        <v>42369</v>
      </c>
      <c r="N312" s="3">
        <v>0</v>
      </c>
      <c r="O312" s="3">
        <v>1313</v>
      </c>
      <c r="P312" s="3">
        <v>0</v>
      </c>
      <c r="Q312" s="92">
        <f>IF(J312-F312&gt;0,IF(R312="S",J312-F312,0),0)</f>
        <v>24</v>
      </c>
      <c r="R312" s="67" t="str">
        <f>IF(G312-H312-I312-P312&gt;0,"N","S")</f>
        <v>S</v>
      </c>
      <c r="S312" s="3">
        <f>IF(G312-H312-I312-P312&gt;0,G312-H312-I312-P312,0)</f>
        <v>0</v>
      </c>
      <c r="T312" s="67">
        <f>IF(J312-D312&gt;0,IF(R312="S",J312-D312,0),0)</f>
        <v>29</v>
      </c>
      <c r="U312" s="67">
        <f>IF(R312="S",H312*Q312,0)</f>
        <v>25268.64</v>
      </c>
      <c r="V312" s="3">
        <f>IF(R312="S",H312*T312,0)</f>
        <v>30532.94</v>
      </c>
      <c r="W312" s="3">
        <f>IF(R312="S",J312-F312-K312,0)</f>
        <v>-6</v>
      </c>
      <c r="X312" s="3">
        <f>IF(R312="S",H312*W312,0)</f>
        <v>-6317.16</v>
      </c>
      <c r="Z312" s="2"/>
      <c r="AB312" s="2"/>
      <c r="AC312" s="2"/>
      <c r="AM312" s="1"/>
      <c r="AN312" s="2"/>
      <c r="AO312" s="1"/>
      <c r="AP312" s="2"/>
      <c r="AV312" s="2"/>
      <c r="AW312" s="2"/>
    </row>
    <row r="313" spans="1:49" ht="12.75">
      <c r="A313" s="3">
        <v>2014</v>
      </c>
      <c r="B313" s="3">
        <v>261</v>
      </c>
      <c r="C313" s="1" t="s">
        <v>314</v>
      </c>
      <c r="D313" s="2">
        <v>41983</v>
      </c>
      <c r="E313" s="1" t="s">
        <v>315</v>
      </c>
      <c r="F313" s="2">
        <v>42002</v>
      </c>
      <c r="G313" s="67">
        <v>4765.06</v>
      </c>
      <c r="H313" s="67">
        <v>1031.84</v>
      </c>
      <c r="I313" s="67">
        <v>0</v>
      </c>
      <c r="J313" s="93">
        <v>42019</v>
      </c>
      <c r="K313" s="3">
        <v>30</v>
      </c>
      <c r="L313" s="2">
        <v>42005</v>
      </c>
      <c r="M313" s="2">
        <v>42369</v>
      </c>
      <c r="N313" s="3">
        <v>0</v>
      </c>
      <c r="O313" s="3">
        <v>1204</v>
      </c>
      <c r="P313" s="3">
        <v>0</v>
      </c>
      <c r="Q313" s="92">
        <f>IF(J313-F313&gt;0,IF(R313="S",J313-F313,0),0)</f>
        <v>0</v>
      </c>
      <c r="R313" s="67" t="str">
        <f>IF(G313-H313-I313-P313&gt;0,"N","S")</f>
        <v>N</v>
      </c>
      <c r="S313" s="3">
        <f>IF(G313-H313-I313-P313&gt;0,G313-H313-I313-P313,0)</f>
        <v>3733.22</v>
      </c>
      <c r="T313" s="67">
        <f>IF(J313-D313&gt;0,IF(R313="S",J313-D313,0),0)</f>
        <v>0</v>
      </c>
      <c r="U313" s="67">
        <f>IF(R313="S",H313*Q313,0)</f>
        <v>0</v>
      </c>
      <c r="V313" s="3">
        <f>IF(R313="S",H313*T313,0)</f>
        <v>0</v>
      </c>
      <c r="W313" s="3">
        <f>IF(R313="S",J313-F313-K313,0)</f>
        <v>0</v>
      </c>
      <c r="X313" s="3">
        <f>IF(R313="S",H313*W313,0)</f>
        <v>0</v>
      </c>
      <c r="Z313" s="2"/>
      <c r="AB313" s="2"/>
      <c r="AC313" s="2"/>
      <c r="AM313" s="1"/>
      <c r="AN313" s="2"/>
      <c r="AO313" s="1"/>
      <c r="AP313" s="2"/>
      <c r="AV313" s="2"/>
      <c r="AW313" s="2"/>
    </row>
    <row r="314" spans="1:49" ht="12.75">
      <c r="A314" s="3">
        <v>2014</v>
      </c>
      <c r="B314" s="3">
        <v>261</v>
      </c>
      <c r="C314" s="1" t="s">
        <v>314</v>
      </c>
      <c r="D314" s="2">
        <v>41983</v>
      </c>
      <c r="E314" s="1" t="s">
        <v>315</v>
      </c>
      <c r="F314" s="2">
        <v>42002</v>
      </c>
      <c r="G314" s="67">
        <v>4765.06</v>
      </c>
      <c r="H314" s="67">
        <v>2306.55</v>
      </c>
      <c r="I314" s="67">
        <v>0</v>
      </c>
      <c r="J314" s="93">
        <v>42019</v>
      </c>
      <c r="K314" s="3">
        <v>30</v>
      </c>
      <c r="L314" s="2">
        <v>42005</v>
      </c>
      <c r="M314" s="2">
        <v>42369</v>
      </c>
      <c r="N314" s="3">
        <v>0</v>
      </c>
      <c r="O314" s="3">
        <v>1306</v>
      </c>
      <c r="P314" s="3">
        <v>0</v>
      </c>
      <c r="Q314" s="92">
        <f>IF(J314-F314&gt;0,IF(R314="S",J314-F314,0),0)</f>
        <v>0</v>
      </c>
      <c r="R314" s="67" t="str">
        <f>IF(G314-H314-I314-P314&gt;0,"N","S")</f>
        <v>N</v>
      </c>
      <c r="S314" s="3">
        <f>IF(G314-H314-I314-P314&gt;0,G314-H314-I314-P314,0)</f>
        <v>2458.51</v>
      </c>
      <c r="T314" s="67">
        <f>IF(J314-D314&gt;0,IF(R314="S",J314-D314,0),0)</f>
        <v>0</v>
      </c>
      <c r="U314" s="67">
        <f>IF(R314="S",H314*Q314,0)</f>
        <v>0</v>
      </c>
      <c r="V314" s="3">
        <f>IF(R314="S",H314*T314,0)</f>
        <v>0</v>
      </c>
      <c r="W314" s="3">
        <f>IF(R314="S",J314-F314-K314,0)</f>
        <v>0</v>
      </c>
      <c r="X314" s="3">
        <f>IF(R314="S",H314*W314,0)</f>
        <v>0</v>
      </c>
      <c r="Z314" s="2"/>
      <c r="AB314" s="2"/>
      <c r="AC314" s="2"/>
      <c r="AM314" s="1"/>
      <c r="AN314" s="2"/>
      <c r="AP314" s="2"/>
      <c r="AT314" s="2"/>
      <c r="AV314" s="2"/>
      <c r="AW314" s="2"/>
    </row>
    <row r="315" spans="1:49" ht="12.75">
      <c r="A315" s="3">
        <v>2014</v>
      </c>
      <c r="B315" s="3">
        <v>261</v>
      </c>
      <c r="C315" s="1" t="s">
        <v>314</v>
      </c>
      <c r="D315" s="2">
        <v>41983</v>
      </c>
      <c r="E315" s="1" t="s">
        <v>315</v>
      </c>
      <c r="F315" s="2">
        <v>42002</v>
      </c>
      <c r="G315" s="67">
        <v>4765.06</v>
      </c>
      <c r="H315" s="67">
        <v>1426.67</v>
      </c>
      <c r="I315" s="67">
        <v>0</v>
      </c>
      <c r="J315" s="93">
        <v>42019</v>
      </c>
      <c r="K315" s="3">
        <v>30</v>
      </c>
      <c r="L315" s="2">
        <v>42005</v>
      </c>
      <c r="M315" s="2">
        <v>42369</v>
      </c>
      <c r="N315" s="3">
        <v>0</v>
      </c>
      <c r="O315" s="3">
        <v>1329</v>
      </c>
      <c r="P315" s="3">
        <v>0</v>
      </c>
      <c r="Q315" s="92">
        <f>IF(J315-F315&gt;0,IF(R315="S",J315-F315,0),0)</f>
        <v>0</v>
      </c>
      <c r="R315" s="67" t="str">
        <f>IF(G315-H315-I315-P315&gt;0,"N","S")</f>
        <v>N</v>
      </c>
      <c r="S315" s="3">
        <f>IF(G315-H315-I315-P315&gt;0,G315-H315-I315-P315,0)</f>
        <v>3338.39</v>
      </c>
      <c r="T315" s="67">
        <f>IF(J315-D315&gt;0,IF(R315="S",J315-D315,0),0)</f>
        <v>0</v>
      </c>
      <c r="U315" s="67">
        <f>IF(R315="S",H315*Q315,0)</f>
        <v>0</v>
      </c>
      <c r="V315" s="3">
        <f>IF(R315="S",H315*T315,0)</f>
        <v>0</v>
      </c>
      <c r="W315" s="3">
        <f>IF(R315="S",J315-F315-K315,0)</f>
        <v>0</v>
      </c>
      <c r="X315" s="3">
        <f>IF(R315="S",H315*W315,0)</f>
        <v>0</v>
      </c>
      <c r="Z315" s="2"/>
      <c r="AB315" s="2"/>
      <c r="AC315" s="2"/>
      <c r="AM315" s="1"/>
      <c r="AN315" s="2"/>
      <c r="AO315" s="1"/>
      <c r="AP315" s="2"/>
      <c r="AT315" s="2"/>
      <c r="AV315" s="2"/>
      <c r="AW315" s="2"/>
    </row>
    <row r="316" spans="1:49" ht="12.75">
      <c r="A316" s="3">
        <v>2014</v>
      </c>
      <c r="B316" s="3">
        <v>262</v>
      </c>
      <c r="C316" s="1" t="s">
        <v>314</v>
      </c>
      <c r="D316" s="2">
        <v>41983</v>
      </c>
      <c r="E316" s="1" t="s">
        <v>316</v>
      </c>
      <c r="F316" s="2">
        <v>42002</v>
      </c>
      <c r="G316" s="67">
        <v>3629.4</v>
      </c>
      <c r="H316" s="67">
        <v>3629.4</v>
      </c>
      <c r="I316" s="67">
        <v>0</v>
      </c>
      <c r="J316" s="93">
        <v>42019</v>
      </c>
      <c r="K316" s="3">
        <v>30</v>
      </c>
      <c r="L316" s="2">
        <v>42005</v>
      </c>
      <c r="M316" s="2">
        <v>42369</v>
      </c>
      <c r="N316" s="3">
        <v>0</v>
      </c>
      <c r="O316" s="3">
        <v>1329</v>
      </c>
      <c r="P316" s="3">
        <v>0</v>
      </c>
      <c r="Q316" s="92">
        <f>IF(J316-F316&gt;0,IF(R316="S",J316-F316,0),0)</f>
        <v>17</v>
      </c>
      <c r="R316" s="67" t="str">
        <f>IF(G316-H316-I316-P316&gt;0,"N","S")</f>
        <v>S</v>
      </c>
      <c r="S316" s="3">
        <f>IF(G316-H316-I316-P316&gt;0,G316-H316-I316-P316,0)</f>
        <v>0</v>
      </c>
      <c r="T316" s="67">
        <f>IF(J316-D316&gt;0,IF(R316="S",J316-D316,0),0)</f>
        <v>36</v>
      </c>
      <c r="U316" s="67">
        <f>IF(R316="S",H316*Q316,0)</f>
        <v>61699.8</v>
      </c>
      <c r="V316" s="3">
        <f>IF(R316="S",H316*T316,0)</f>
        <v>130658.4</v>
      </c>
      <c r="W316" s="3">
        <f>IF(R316="S",J316-F316-K316,0)</f>
        <v>-13</v>
      </c>
      <c r="X316" s="3">
        <f>IF(R316="S",H316*W316,0)</f>
        <v>-47182.2</v>
      </c>
      <c r="Z316" s="2"/>
      <c r="AB316" s="2"/>
      <c r="AC316" s="2"/>
      <c r="AM316" s="1"/>
      <c r="AN316" s="2"/>
      <c r="AO316" s="1"/>
      <c r="AP316" s="2"/>
      <c r="AT316" s="2"/>
      <c r="AV316" s="2"/>
      <c r="AW316" s="2"/>
    </row>
    <row r="317" spans="1:49" ht="12.75">
      <c r="A317" s="3">
        <v>2014</v>
      </c>
      <c r="B317" s="3">
        <v>263</v>
      </c>
      <c r="C317" s="1" t="s">
        <v>91</v>
      </c>
      <c r="D317" s="2">
        <v>41995</v>
      </c>
      <c r="E317" s="1" t="s">
        <v>317</v>
      </c>
      <c r="F317" s="2">
        <v>42002</v>
      </c>
      <c r="G317" s="67">
        <v>131</v>
      </c>
      <c r="H317" s="67">
        <v>131</v>
      </c>
      <c r="I317" s="67">
        <v>0</v>
      </c>
      <c r="J317" s="93">
        <v>42019</v>
      </c>
      <c r="K317" s="3">
        <v>30</v>
      </c>
      <c r="L317" s="2">
        <v>42005</v>
      </c>
      <c r="M317" s="2">
        <v>42369</v>
      </c>
      <c r="N317" s="3">
        <v>0</v>
      </c>
      <c r="O317" s="3">
        <v>1201</v>
      </c>
      <c r="P317" s="3">
        <v>0</v>
      </c>
      <c r="Q317" s="92">
        <f>IF(J317-F317&gt;0,IF(R317="S",J317-F317,0),0)</f>
        <v>17</v>
      </c>
      <c r="R317" s="67" t="str">
        <f>IF(G317-H317-I317-P317&gt;0,"N","S")</f>
        <v>S</v>
      </c>
      <c r="S317" s="3">
        <f>IF(G317-H317-I317-P317&gt;0,G317-H317-I317-P317,0)</f>
        <v>0</v>
      </c>
      <c r="T317" s="67">
        <f>IF(J317-D317&gt;0,IF(R317="S",J317-D317,0),0)</f>
        <v>24</v>
      </c>
      <c r="U317" s="67">
        <f>IF(R317="S",H317*Q317,0)</f>
        <v>2227</v>
      </c>
      <c r="V317" s="3">
        <f>IF(R317="S",H317*T317,0)</f>
        <v>3144</v>
      </c>
      <c r="W317" s="3">
        <f>IF(R317="S",J317-F317-K317,0)</f>
        <v>-13</v>
      </c>
      <c r="X317" s="3">
        <f>IF(R317="S",H317*W317,0)</f>
        <v>-1703</v>
      </c>
      <c r="Z317" s="2"/>
      <c r="AB317" s="2"/>
      <c r="AC317" s="2"/>
      <c r="AM317" s="1"/>
      <c r="AN317" s="2"/>
      <c r="AO317" s="1"/>
      <c r="AP317" s="2"/>
      <c r="AT317" s="2"/>
      <c r="AV317" s="2"/>
      <c r="AW317" s="2"/>
    </row>
    <row r="318" spans="1:49" ht="12.75">
      <c r="A318" s="3">
        <v>2015</v>
      </c>
      <c r="B318" s="3">
        <v>361</v>
      </c>
      <c r="C318" s="1" t="s">
        <v>91</v>
      </c>
      <c r="D318" s="2">
        <v>41989</v>
      </c>
      <c r="E318" s="1" t="s">
        <v>322</v>
      </c>
      <c r="F318" s="2">
        <v>42006</v>
      </c>
      <c r="G318" s="67">
        <v>1342</v>
      </c>
      <c r="H318" s="67">
        <v>1342</v>
      </c>
      <c r="I318" s="67">
        <v>0</v>
      </c>
      <c r="J318" s="93">
        <v>42019</v>
      </c>
      <c r="K318" s="3">
        <v>30</v>
      </c>
      <c r="L318" s="2">
        <v>42005</v>
      </c>
      <c r="M318" s="2">
        <v>42369</v>
      </c>
      <c r="N318" s="3">
        <v>0</v>
      </c>
      <c r="O318" s="3">
        <v>1329</v>
      </c>
      <c r="P318" s="3">
        <v>0</v>
      </c>
      <c r="Q318" s="92">
        <f>IF(J318-F318&gt;0,IF(R318="S",J318-F318,0),0)</f>
        <v>13</v>
      </c>
      <c r="R318" s="67" t="str">
        <f>IF(G318-H318-I318-P318&gt;0,"N","S")</f>
        <v>S</v>
      </c>
      <c r="S318" s="3">
        <f>IF(G318-H318-I318-P318&gt;0,G318-H318-I318-P318,0)</f>
        <v>0</v>
      </c>
      <c r="T318" s="67">
        <f>IF(J318-D318&gt;0,IF(R318="S",J318-D318,0),0)</f>
        <v>30</v>
      </c>
      <c r="U318" s="67">
        <f>IF(R318="S",H318*Q318,0)</f>
        <v>17446</v>
      </c>
      <c r="V318" s="3">
        <f>IF(R318="S",H318*T318,0)</f>
        <v>40260</v>
      </c>
      <c r="W318" s="3">
        <f>IF(R318="S",J318-F318-K318,0)</f>
        <v>-17</v>
      </c>
      <c r="X318" s="3">
        <f>IF(R318="S",H318*W318,0)</f>
        <v>-22814</v>
      </c>
      <c r="Z318" s="2"/>
      <c r="AB318" s="2"/>
      <c r="AC318" s="2"/>
      <c r="AM318" s="1"/>
      <c r="AN318" s="2"/>
      <c r="AO318" s="1"/>
      <c r="AP318" s="2"/>
      <c r="AT318" s="2"/>
      <c r="AV318" s="2"/>
      <c r="AW318" s="2"/>
    </row>
    <row r="319" spans="1:49" ht="12.75">
      <c r="A319" s="3">
        <v>2015</v>
      </c>
      <c r="B319" s="3">
        <v>365</v>
      </c>
      <c r="C319" s="1" t="s">
        <v>308</v>
      </c>
      <c r="D319" s="2">
        <v>41996</v>
      </c>
      <c r="E319" s="1" t="s">
        <v>140</v>
      </c>
      <c r="F319" s="2">
        <v>42006</v>
      </c>
      <c r="G319" s="67">
        <v>635.01</v>
      </c>
      <c r="H319" s="67">
        <v>635.01</v>
      </c>
      <c r="I319" s="67">
        <v>0</v>
      </c>
      <c r="J319" s="93">
        <v>42019</v>
      </c>
      <c r="K319" s="3">
        <v>30</v>
      </c>
      <c r="L319" s="2">
        <v>42005</v>
      </c>
      <c r="M319" s="2">
        <v>42369</v>
      </c>
      <c r="N319" s="3">
        <v>0</v>
      </c>
      <c r="O319" s="3">
        <v>1313</v>
      </c>
      <c r="P319" s="3">
        <v>0</v>
      </c>
      <c r="Q319" s="92">
        <f>IF(J319-F319&gt;0,IF(R319="S",J319-F319,0),0)</f>
        <v>13</v>
      </c>
      <c r="R319" s="67" t="str">
        <f>IF(G319-H319-I319-P319&gt;0,"N","S")</f>
        <v>S</v>
      </c>
      <c r="S319" s="3">
        <f>IF(G319-H319-I319-P319&gt;0,G319-H319-I319-P319,0)</f>
        <v>0</v>
      </c>
      <c r="T319" s="67">
        <f>IF(J319-D319&gt;0,IF(R319="S",J319-D319,0),0)</f>
        <v>23</v>
      </c>
      <c r="U319" s="67">
        <f>IF(R319="S",H319*Q319,0)</f>
        <v>8255.13</v>
      </c>
      <c r="V319" s="3">
        <f>IF(R319="S",H319*T319,0)</f>
        <v>14605.23</v>
      </c>
      <c r="W319" s="3">
        <f>IF(R319="S",J319-F319-K319,0)</f>
        <v>-17</v>
      </c>
      <c r="X319" s="3">
        <f>IF(R319="S",H319*W319,0)</f>
        <v>-10795.17</v>
      </c>
      <c r="Z319" s="2"/>
      <c r="AB319" s="2"/>
      <c r="AC319" s="2"/>
      <c r="AM319" s="1"/>
      <c r="AN319" s="2"/>
      <c r="AO319" s="1"/>
      <c r="AP319" s="2"/>
      <c r="AT319" s="2"/>
      <c r="AV319" s="2"/>
      <c r="AW319" s="2"/>
    </row>
    <row r="320" spans="1:49" ht="12.75">
      <c r="A320" s="3">
        <v>2015</v>
      </c>
      <c r="B320" s="3">
        <v>366</v>
      </c>
      <c r="C320" s="1" t="s">
        <v>308</v>
      </c>
      <c r="D320" s="2">
        <v>41996</v>
      </c>
      <c r="E320" s="1" t="s">
        <v>323</v>
      </c>
      <c r="F320" s="2">
        <v>42006</v>
      </c>
      <c r="G320" s="67">
        <v>583.77</v>
      </c>
      <c r="H320" s="67">
        <v>583.77</v>
      </c>
      <c r="I320" s="67">
        <v>0</v>
      </c>
      <c r="J320" s="93">
        <v>42019</v>
      </c>
      <c r="K320" s="3">
        <v>30</v>
      </c>
      <c r="L320" s="2">
        <v>42005</v>
      </c>
      <c r="M320" s="2">
        <v>42369</v>
      </c>
      <c r="N320" s="3">
        <v>0</v>
      </c>
      <c r="O320" s="3">
        <v>1313</v>
      </c>
      <c r="P320" s="3">
        <v>0</v>
      </c>
      <c r="Q320" s="92">
        <f>IF(J320-F320&gt;0,IF(R320="S",J320-F320,0),0)</f>
        <v>13</v>
      </c>
      <c r="R320" s="67" t="str">
        <f>IF(G320-H320-I320-P320&gt;0,"N","S")</f>
        <v>S</v>
      </c>
      <c r="S320" s="3">
        <f>IF(G320-H320-I320-P320&gt;0,G320-H320-I320-P320,0)</f>
        <v>0</v>
      </c>
      <c r="T320" s="67">
        <f>IF(J320-D320&gt;0,IF(R320="S",J320-D320,0),0)</f>
        <v>23</v>
      </c>
      <c r="U320" s="67">
        <f>IF(R320="S",H320*Q320,0)</f>
        <v>7589.01</v>
      </c>
      <c r="V320" s="3">
        <f>IF(R320="S",H320*T320,0)</f>
        <v>13426.71</v>
      </c>
      <c r="W320" s="3">
        <f>IF(R320="S",J320-F320-K320,0)</f>
        <v>-17</v>
      </c>
      <c r="X320" s="3">
        <f>IF(R320="S",H320*W320,0)</f>
        <v>-9924.09</v>
      </c>
      <c r="Z320" s="2"/>
      <c r="AB320" s="2"/>
      <c r="AC320" s="2"/>
      <c r="AM320" s="1"/>
      <c r="AN320" s="2"/>
      <c r="AO320" s="1"/>
      <c r="AP320" s="2"/>
      <c r="AT320" s="2"/>
      <c r="AV320" s="2"/>
      <c r="AW320" s="2"/>
    </row>
    <row r="321" spans="1:49" ht="12.75">
      <c r="A321" s="3">
        <v>2015</v>
      </c>
      <c r="B321" s="3">
        <v>362</v>
      </c>
      <c r="C321" s="1" t="s">
        <v>324</v>
      </c>
      <c r="D321" s="2">
        <v>42000</v>
      </c>
      <c r="E321" s="1" t="s">
        <v>325</v>
      </c>
      <c r="F321" s="2">
        <v>42006</v>
      </c>
      <c r="G321" s="67">
        <v>490</v>
      </c>
      <c r="H321" s="67">
        <v>490</v>
      </c>
      <c r="I321" s="67">
        <v>0</v>
      </c>
      <c r="J321" s="93">
        <v>42019</v>
      </c>
      <c r="K321" s="3">
        <v>30</v>
      </c>
      <c r="L321" s="2">
        <v>42005</v>
      </c>
      <c r="M321" s="2">
        <v>42369</v>
      </c>
      <c r="N321" s="3">
        <v>0</v>
      </c>
      <c r="O321" s="3">
        <v>1309</v>
      </c>
      <c r="P321" s="3">
        <v>0</v>
      </c>
      <c r="Q321" s="92">
        <f>IF(J321-F321&gt;0,IF(R321="S",J321-F321,0),0)</f>
        <v>13</v>
      </c>
      <c r="R321" s="67" t="str">
        <f>IF(G321-H321-I321-P321&gt;0,"N","S")</f>
        <v>S</v>
      </c>
      <c r="S321" s="3">
        <f>IF(G321-H321-I321-P321&gt;0,G321-H321-I321-P321,0)</f>
        <v>0</v>
      </c>
      <c r="T321" s="67">
        <f>IF(J321-D321&gt;0,IF(R321="S",J321-D321,0),0)</f>
        <v>19</v>
      </c>
      <c r="U321" s="67">
        <f>IF(R321="S",H321*Q321,0)</f>
        <v>6370</v>
      </c>
      <c r="V321" s="3">
        <f>IF(R321="S",H321*T321,0)</f>
        <v>9310</v>
      </c>
      <c r="W321" s="3">
        <f>IF(R321="S",J321-F321-K321,0)</f>
        <v>-17</v>
      </c>
      <c r="X321" s="3">
        <f>IF(R321="S",H321*W321,0)</f>
        <v>-8330</v>
      </c>
      <c r="Z321" s="2"/>
      <c r="AB321" s="2"/>
      <c r="AC321" s="2"/>
      <c r="AM321" s="1"/>
      <c r="AN321" s="2"/>
      <c r="AO321" s="1"/>
      <c r="AP321" s="2"/>
      <c r="AT321" s="2"/>
      <c r="AV321" s="2"/>
      <c r="AW321" s="2"/>
    </row>
    <row r="322" spans="1:49" ht="12.75">
      <c r="A322" s="3">
        <v>2015</v>
      </c>
      <c r="B322" s="3">
        <v>363</v>
      </c>
      <c r="C322" s="1" t="s">
        <v>326</v>
      </c>
      <c r="D322" s="2">
        <v>42003</v>
      </c>
      <c r="E322" s="1" t="s">
        <v>327</v>
      </c>
      <c r="F322" s="2">
        <v>42006</v>
      </c>
      <c r="G322" s="67">
        <v>265.07</v>
      </c>
      <c r="H322" s="67">
        <v>265.07</v>
      </c>
      <c r="I322" s="67">
        <v>0</v>
      </c>
      <c r="J322" s="93">
        <v>42019</v>
      </c>
      <c r="K322" s="3">
        <v>30</v>
      </c>
      <c r="L322" s="2">
        <v>42005</v>
      </c>
      <c r="M322" s="2">
        <v>42369</v>
      </c>
      <c r="N322" s="3">
        <v>0</v>
      </c>
      <c r="O322" s="3">
        <v>1201</v>
      </c>
      <c r="P322" s="3">
        <v>0</v>
      </c>
      <c r="Q322" s="92">
        <f>IF(J322-F322&gt;0,IF(R322="S",J322-F322,0),0)</f>
        <v>13</v>
      </c>
      <c r="R322" s="67" t="str">
        <f>IF(G322-H322-I322-P322&gt;0,"N","S")</f>
        <v>S</v>
      </c>
      <c r="S322" s="3">
        <f>IF(G322-H322-I322-P322&gt;0,G322-H322-I322-P322,0)</f>
        <v>0</v>
      </c>
      <c r="T322" s="67">
        <f>IF(J322-D322&gt;0,IF(R322="S",J322-D322,0),0)</f>
        <v>16</v>
      </c>
      <c r="U322" s="67">
        <f>IF(R322="S",H322*Q322,0)</f>
        <v>3445.91</v>
      </c>
      <c r="V322" s="3">
        <f>IF(R322="S",H322*T322,0)</f>
        <v>4241.12</v>
      </c>
      <c r="W322" s="3">
        <f>IF(R322="S",J322-F322-K322,0)</f>
        <v>-17</v>
      </c>
      <c r="X322" s="3">
        <f>IF(R322="S",H322*W322,0)</f>
        <v>-4506.19</v>
      </c>
      <c r="Z322" s="2"/>
      <c r="AB322" s="2"/>
      <c r="AC322" s="2"/>
      <c r="AM322" s="1"/>
      <c r="AN322" s="2"/>
      <c r="AO322" s="1"/>
      <c r="AP322" s="2"/>
      <c r="AT322" s="2"/>
      <c r="AV322" s="2"/>
      <c r="AW322" s="2"/>
    </row>
    <row r="323" spans="1:49" ht="12.75">
      <c r="A323" s="3">
        <v>2015</v>
      </c>
      <c r="B323" s="3">
        <v>364</v>
      </c>
      <c r="C323" s="1" t="s">
        <v>328</v>
      </c>
      <c r="D323" s="2">
        <v>42003</v>
      </c>
      <c r="E323" s="1" t="s">
        <v>329</v>
      </c>
      <c r="F323" s="2">
        <v>42006</v>
      </c>
      <c r="G323" s="67">
        <v>1827.56</v>
      </c>
      <c r="H323" s="67">
        <v>1827.56</v>
      </c>
      <c r="I323" s="67">
        <v>0</v>
      </c>
      <c r="J323" s="93">
        <v>42019</v>
      </c>
      <c r="K323" s="3">
        <v>30</v>
      </c>
      <c r="L323" s="2">
        <v>42005</v>
      </c>
      <c r="M323" s="2">
        <v>42369</v>
      </c>
      <c r="N323" s="3">
        <v>0</v>
      </c>
      <c r="O323" s="3">
        <v>1210</v>
      </c>
      <c r="P323" s="3">
        <v>0</v>
      </c>
      <c r="Q323" s="92">
        <f>IF(J323-F323&gt;0,IF(R323="S",J323-F323,0),0)</f>
        <v>13</v>
      </c>
      <c r="R323" s="67" t="str">
        <f>IF(G323-H323-I323-P323&gt;0,"N","S")</f>
        <v>S</v>
      </c>
      <c r="S323" s="3">
        <f>IF(G323-H323-I323-P323&gt;0,G323-H323-I323-P323,0)</f>
        <v>0</v>
      </c>
      <c r="T323" s="67">
        <f>IF(J323-D323&gt;0,IF(R323="S",J323-D323,0),0)</f>
        <v>16</v>
      </c>
      <c r="U323" s="67">
        <f>IF(R323="S",H323*Q323,0)</f>
        <v>23758.28</v>
      </c>
      <c r="V323" s="3">
        <f>IF(R323="S",H323*T323,0)</f>
        <v>29240.96</v>
      </c>
      <c r="W323" s="3">
        <f>IF(R323="S",J323-F323-K323,0)</f>
        <v>-17</v>
      </c>
      <c r="X323" s="3">
        <f>IF(R323="S",H323*W323,0)</f>
        <v>-31068.52</v>
      </c>
      <c r="Z323" s="2"/>
      <c r="AB323" s="2"/>
      <c r="AC323" s="2"/>
      <c r="AM323" s="1"/>
      <c r="AN323" s="2"/>
      <c r="AO323" s="1"/>
      <c r="AP323" s="2"/>
      <c r="AT323" s="2"/>
      <c r="AV323" s="2"/>
      <c r="AW323" s="2"/>
    </row>
    <row r="324" spans="1:49" ht="12.75">
      <c r="A324" s="3">
        <v>2015</v>
      </c>
      <c r="B324" s="3">
        <v>548</v>
      </c>
      <c r="C324" s="1" t="s">
        <v>360</v>
      </c>
      <c r="D324" s="2">
        <v>42019</v>
      </c>
      <c r="F324" s="2">
        <v>42019</v>
      </c>
      <c r="G324" s="67">
        <v>10000</v>
      </c>
      <c r="H324" s="67">
        <v>10000</v>
      </c>
      <c r="I324" s="67">
        <v>0</v>
      </c>
      <c r="J324" s="93">
        <v>42019</v>
      </c>
      <c r="K324" s="3">
        <v>30</v>
      </c>
      <c r="L324" s="2">
        <v>42005</v>
      </c>
      <c r="M324" s="2">
        <v>42369</v>
      </c>
      <c r="N324" s="3">
        <v>0</v>
      </c>
      <c r="O324" s="3">
        <v>1322</v>
      </c>
      <c r="P324" s="3">
        <v>0</v>
      </c>
      <c r="Q324" s="92">
        <f>IF(J324-F324&gt;0,IF(R324="S",J324-F324,0),0)</f>
        <v>0</v>
      </c>
      <c r="R324" s="67" t="str">
        <f>IF(G324-H324-I324-P324&gt;0,"N","S")</f>
        <v>S</v>
      </c>
      <c r="S324" s="3">
        <f>IF(G324-H324-I324-P324&gt;0,G324-H324-I324-P324,0)</f>
        <v>0</v>
      </c>
      <c r="T324" s="67">
        <f>IF(J324-D324&gt;0,IF(R324="S",J324-D324,0),0)</f>
        <v>0</v>
      </c>
      <c r="U324" s="67">
        <f>IF(R324="S",H324*Q324,0)</f>
        <v>0</v>
      </c>
      <c r="V324" s="3">
        <f>IF(R324="S",H324*T324,0)</f>
        <v>0</v>
      </c>
      <c r="W324" s="3">
        <f>IF(R324="S",J324-F324-K324,0)</f>
        <v>-30</v>
      </c>
      <c r="X324" s="3">
        <f>IF(R324="S",H324*W324,0)</f>
        <v>-300000</v>
      </c>
      <c r="Z324" s="2"/>
      <c r="AB324" s="2"/>
      <c r="AC324" s="2"/>
      <c r="AM324" s="1"/>
      <c r="AN324" s="2"/>
      <c r="AO324" s="1"/>
      <c r="AP324" s="2"/>
      <c r="AT324" s="2"/>
      <c r="AV324" s="2"/>
      <c r="AW324" s="2"/>
    </row>
    <row r="325" spans="1:49" ht="12.75">
      <c r="A325" s="3">
        <v>2014</v>
      </c>
      <c r="B325" s="3">
        <v>249</v>
      </c>
      <c r="C325" s="1" t="s">
        <v>295</v>
      </c>
      <c r="D325" s="2">
        <v>41973</v>
      </c>
      <c r="E325" s="1" t="s">
        <v>296</v>
      </c>
      <c r="F325" s="2">
        <v>41992</v>
      </c>
      <c r="G325" s="67">
        <v>7997.81</v>
      </c>
      <c r="H325" s="67">
        <v>7997.81</v>
      </c>
      <c r="I325" s="67">
        <v>0</v>
      </c>
      <c r="J325" s="93">
        <v>42011</v>
      </c>
      <c r="K325" s="3">
        <v>30</v>
      </c>
      <c r="L325" s="2">
        <v>42005</v>
      </c>
      <c r="M325" s="2">
        <v>42369</v>
      </c>
      <c r="N325" s="3">
        <v>0</v>
      </c>
      <c r="O325" s="3">
        <v>1306</v>
      </c>
      <c r="P325" s="3">
        <v>0</v>
      </c>
      <c r="Q325" s="92">
        <f>IF(J325-F325&gt;0,IF(R325="S",J325-F325,0),0)</f>
        <v>19</v>
      </c>
      <c r="R325" s="67" t="str">
        <f>IF(G325-H325-I325-P325&gt;0,"N","S")</f>
        <v>S</v>
      </c>
      <c r="S325" s="3">
        <f>IF(G325-H325-I325-P325&gt;0,G325-H325-I325-P325,0)</f>
        <v>0</v>
      </c>
      <c r="T325" s="67">
        <f>IF(J325-D325&gt;0,IF(R325="S",J325-D325,0),0)</f>
        <v>38</v>
      </c>
      <c r="U325" s="67">
        <f>IF(R325="S",H325*Q325,0)</f>
        <v>151958.39</v>
      </c>
      <c r="V325" s="3">
        <f>IF(R325="S",H325*T325,0)</f>
        <v>303916.78</v>
      </c>
      <c r="W325" s="3">
        <f>IF(R325="S",J325-F325-K325,0)</f>
        <v>-11</v>
      </c>
      <c r="X325" s="3">
        <f>IF(R325="S",H325*W325,0)</f>
        <v>-87975.91</v>
      </c>
      <c r="Z325" s="2"/>
      <c r="AB325" s="2"/>
      <c r="AC325" s="2"/>
      <c r="AM325" s="1"/>
      <c r="AN325" s="2"/>
      <c r="AO325" s="1"/>
      <c r="AP325" s="2"/>
      <c r="AT325" s="2"/>
      <c r="AV325" s="2"/>
      <c r="AW325" s="2"/>
    </row>
    <row r="326" spans="1:49" ht="12.75">
      <c r="A326" s="3">
        <v>2013</v>
      </c>
      <c r="B326" s="3">
        <v>45</v>
      </c>
      <c r="C326" s="1" t="s">
        <v>154</v>
      </c>
      <c r="D326" s="2">
        <v>41445</v>
      </c>
      <c r="E326" s="1" t="s">
        <v>128</v>
      </c>
      <c r="F326" s="2">
        <v>41452</v>
      </c>
      <c r="G326" s="67">
        <v>6062.1</v>
      </c>
      <c r="H326" s="67">
        <v>0</v>
      </c>
      <c r="I326" s="67">
        <v>0</v>
      </c>
      <c r="K326" s="3">
        <v>30</v>
      </c>
      <c r="L326" s="2">
        <v>42005</v>
      </c>
      <c r="M326" s="2">
        <v>42369</v>
      </c>
      <c r="N326" s="3">
        <v>0</v>
      </c>
      <c r="P326" s="3">
        <v>0</v>
      </c>
      <c r="Q326" s="92">
        <f>IF(J326-F326&gt;0,IF(R326="S",J326-F326,0),0)</f>
        <v>0</v>
      </c>
      <c r="R326" s="67" t="str">
        <f>IF(G326-H326-I326-P326&gt;0,"N","S")</f>
        <v>N</v>
      </c>
      <c r="S326" s="3">
        <f>IF(G326-H326-I326-P326&gt;0,G326-H326-I326-P326,0)</f>
        <v>6062.1</v>
      </c>
      <c r="T326" s="67">
        <f>IF(J326-D326&gt;0,IF(R326="S",J326-D326,0),0)</f>
        <v>0</v>
      </c>
      <c r="U326" s="67">
        <f>IF(R326="S",H326*Q326,0)</f>
        <v>0</v>
      </c>
      <c r="V326" s="3">
        <f>IF(R326="S",H326*T326,0)</f>
        <v>0</v>
      </c>
      <c r="W326" s="3">
        <f>IF(R326="S",J326-F326-K326,0)</f>
        <v>0</v>
      </c>
      <c r="X326" s="3">
        <f>IF(R326="S",H326*W326,0)</f>
        <v>0</v>
      </c>
      <c r="Z326" s="2"/>
      <c r="AB326" s="2"/>
      <c r="AC326" s="2"/>
      <c r="AM326" s="1"/>
      <c r="AN326" s="2"/>
      <c r="AO326" s="1"/>
      <c r="AP326" s="2"/>
      <c r="AT326" s="2"/>
      <c r="AV326" s="2"/>
      <c r="AW326" s="2"/>
    </row>
    <row r="327" spans="1:49" ht="12.75">
      <c r="A327" s="3">
        <v>2013</v>
      </c>
      <c r="B327" s="3">
        <v>51</v>
      </c>
      <c r="C327" s="1" t="s">
        <v>154</v>
      </c>
      <c r="D327" s="2">
        <v>41471</v>
      </c>
      <c r="E327" s="1" t="s">
        <v>115</v>
      </c>
      <c r="F327" s="2">
        <v>41493</v>
      </c>
      <c r="G327" s="67">
        <v>290.4</v>
      </c>
      <c r="H327" s="67">
        <v>0</v>
      </c>
      <c r="I327" s="67">
        <v>0</v>
      </c>
      <c r="K327" s="3">
        <v>30</v>
      </c>
      <c r="L327" s="2">
        <v>42005</v>
      </c>
      <c r="M327" s="2">
        <v>42369</v>
      </c>
      <c r="N327" s="3">
        <v>0</v>
      </c>
      <c r="P327" s="3">
        <v>0</v>
      </c>
      <c r="Q327" s="92">
        <f>IF(J327-F327&gt;0,IF(R327="S",J327-F327,0),0)</f>
        <v>0</v>
      </c>
      <c r="R327" s="67" t="str">
        <f>IF(G327-H327-I327-P327&gt;0,"N","S")</f>
        <v>N</v>
      </c>
      <c r="S327" s="3">
        <f>IF(G327-H327-I327-P327&gt;0,G327-H327-I327-P327,0)</f>
        <v>290.4</v>
      </c>
      <c r="T327" s="67">
        <f>IF(J327-D327&gt;0,IF(R327="S",J327-D327,0),0)</f>
        <v>0</v>
      </c>
      <c r="U327" s="67">
        <f>IF(R327="S",H327*Q327,0)</f>
        <v>0</v>
      </c>
      <c r="V327" s="3">
        <f>IF(R327="S",H327*T327,0)</f>
        <v>0</v>
      </c>
      <c r="W327" s="3">
        <f>IF(R327="S",J327-F327-K327,0)</f>
        <v>0</v>
      </c>
      <c r="X327" s="3">
        <f>IF(R327="S",H327*W327,0)</f>
        <v>0</v>
      </c>
      <c r="Z327" s="2"/>
      <c r="AB327" s="2"/>
      <c r="AC327" s="2"/>
      <c r="AM327" s="1"/>
      <c r="AN327" s="2"/>
      <c r="AO327" s="1"/>
      <c r="AP327" s="2"/>
      <c r="AV327" s="2"/>
      <c r="AW327" s="2"/>
    </row>
    <row r="328" spans="1:49" ht="12.75">
      <c r="A328" s="3">
        <v>2013</v>
      </c>
      <c r="B328" s="3">
        <v>52</v>
      </c>
      <c r="C328" s="1" t="s">
        <v>155</v>
      </c>
      <c r="D328" s="2">
        <v>41505</v>
      </c>
      <c r="E328" s="1" t="s">
        <v>17</v>
      </c>
      <c r="F328" s="2">
        <v>41506</v>
      </c>
      <c r="G328" s="67">
        <v>1754.5</v>
      </c>
      <c r="H328" s="67">
        <v>0</v>
      </c>
      <c r="I328" s="67">
        <v>0</v>
      </c>
      <c r="K328" s="3">
        <v>30</v>
      </c>
      <c r="L328" s="2">
        <v>42005</v>
      </c>
      <c r="M328" s="2">
        <v>42369</v>
      </c>
      <c r="N328" s="3">
        <v>0</v>
      </c>
      <c r="P328" s="3">
        <v>0</v>
      </c>
      <c r="Q328" s="92">
        <f>IF(J328-F328&gt;0,IF(R328="S",J328-F328,0),0)</f>
        <v>0</v>
      </c>
      <c r="R328" s="67" t="str">
        <f>IF(G328-H328-I328-P328&gt;0,"N","S")</f>
        <v>N</v>
      </c>
      <c r="S328" s="3">
        <f>IF(G328-H328-I328-P328&gt;0,G328-H328-I328-P328,0)</f>
        <v>1754.5</v>
      </c>
      <c r="T328" s="67">
        <f>IF(J328-D328&gt;0,IF(R328="S",J328-D328,0),0)</f>
        <v>0</v>
      </c>
      <c r="U328" s="67">
        <f>IF(R328="S",H328*Q328,0)</f>
        <v>0</v>
      </c>
      <c r="V328" s="3">
        <f>IF(R328="S",H328*T328,0)</f>
        <v>0</v>
      </c>
      <c r="W328" s="3">
        <f>IF(R328="S",J328-F328-K328,0)</f>
        <v>0</v>
      </c>
      <c r="X328" s="3">
        <f>IF(R328="S",H328*W328,0)</f>
        <v>0</v>
      </c>
      <c r="Z328" s="2"/>
      <c r="AB328" s="2"/>
      <c r="AC328" s="2"/>
      <c r="AM328" s="1"/>
      <c r="AN328" s="2"/>
      <c r="AO328" s="1"/>
      <c r="AP328" s="2"/>
      <c r="AV328" s="2"/>
      <c r="AW328" s="2"/>
    </row>
    <row r="329" spans="1:49" ht="12.75">
      <c r="A329" s="3">
        <v>2013</v>
      </c>
      <c r="B329" s="3">
        <v>53</v>
      </c>
      <c r="C329" s="1" t="s">
        <v>156</v>
      </c>
      <c r="D329" s="2">
        <v>41534</v>
      </c>
      <c r="E329" s="1" t="s">
        <v>157</v>
      </c>
      <c r="F329" s="2">
        <v>41537</v>
      </c>
      <c r="G329" s="67">
        <v>1887.6</v>
      </c>
      <c r="H329" s="67">
        <v>0</v>
      </c>
      <c r="I329" s="67">
        <v>0</v>
      </c>
      <c r="K329" s="3">
        <v>30</v>
      </c>
      <c r="L329" s="2">
        <v>42005</v>
      </c>
      <c r="M329" s="2">
        <v>42369</v>
      </c>
      <c r="N329" s="3">
        <v>0</v>
      </c>
      <c r="P329" s="3">
        <v>0</v>
      </c>
      <c r="Q329" s="92">
        <f>IF(J329-F329&gt;0,IF(R329="S",J329-F329,0),0)</f>
        <v>0</v>
      </c>
      <c r="R329" s="67" t="str">
        <f>IF(G329-H329-I329-P329&gt;0,"N","S")</f>
        <v>N</v>
      </c>
      <c r="S329" s="3">
        <f>IF(G329-H329-I329-P329&gt;0,G329-H329-I329-P329,0)</f>
        <v>1887.6</v>
      </c>
      <c r="T329" s="67">
        <f>IF(J329-D329&gt;0,IF(R329="S",J329-D329,0),0)</f>
        <v>0</v>
      </c>
      <c r="U329" s="67">
        <f>IF(R329="S",H329*Q329,0)</f>
        <v>0</v>
      </c>
      <c r="V329" s="3">
        <f>IF(R329="S",H329*T329,0)</f>
        <v>0</v>
      </c>
      <c r="W329" s="3">
        <f>IF(R329="S",J329-F329-K329,0)</f>
        <v>0</v>
      </c>
      <c r="X329" s="3">
        <f>IF(R329="S",H329*W329,0)</f>
        <v>0</v>
      </c>
      <c r="Z329" s="2"/>
      <c r="AB329" s="2"/>
      <c r="AC329" s="2"/>
      <c r="AM329" s="1"/>
      <c r="AN329" s="2"/>
      <c r="AO329" s="1"/>
      <c r="AP329" s="2"/>
      <c r="AV329" s="2"/>
      <c r="AW329" s="2"/>
    </row>
    <row r="330" spans="1:49" ht="12.75">
      <c r="A330" s="3">
        <v>2013</v>
      </c>
      <c r="B330" s="3">
        <v>60</v>
      </c>
      <c r="C330" s="1" t="s">
        <v>159</v>
      </c>
      <c r="D330" s="2">
        <v>41614</v>
      </c>
      <c r="E330" s="1" t="s">
        <v>157</v>
      </c>
      <c r="F330" s="2">
        <v>41626</v>
      </c>
      <c r="G330" s="67">
        <v>3172</v>
      </c>
      <c r="H330" s="67">
        <v>0</v>
      </c>
      <c r="I330" s="67">
        <v>0</v>
      </c>
      <c r="K330" s="3">
        <v>30</v>
      </c>
      <c r="L330" s="2">
        <v>42005</v>
      </c>
      <c r="M330" s="2">
        <v>42369</v>
      </c>
      <c r="N330" s="3">
        <v>0</v>
      </c>
      <c r="P330" s="3">
        <v>0</v>
      </c>
      <c r="Q330" s="92">
        <f>IF(J330-F330&gt;0,IF(R330="S",J330-F330,0),0)</f>
        <v>0</v>
      </c>
      <c r="R330" s="67" t="str">
        <f>IF(G330-H330-I330-P330&gt;0,"N","S")</f>
        <v>N</v>
      </c>
      <c r="S330" s="3">
        <f>IF(G330-H330-I330-P330&gt;0,G330-H330-I330-P330,0)</f>
        <v>3172</v>
      </c>
      <c r="T330" s="67">
        <f>IF(J330-D330&gt;0,IF(R330="S",J330-D330,0),0)</f>
        <v>0</v>
      </c>
      <c r="U330" s="67">
        <f>IF(R330="S",H330*Q330,0)</f>
        <v>0</v>
      </c>
      <c r="V330" s="3">
        <f>IF(R330="S",H330*T330,0)</f>
        <v>0</v>
      </c>
      <c r="W330" s="3">
        <f>IF(R330="S",J330-F330-K330,0)</f>
        <v>0</v>
      </c>
      <c r="X330" s="3">
        <f>IF(R330="S",H330*W330,0)</f>
        <v>0</v>
      </c>
      <c r="Z330" s="2"/>
      <c r="AB330" s="2"/>
      <c r="AC330" s="2"/>
      <c r="AM330" s="1"/>
      <c r="AN330" s="2"/>
      <c r="AO330" s="1"/>
      <c r="AP330" s="2"/>
      <c r="AV330" s="2"/>
      <c r="AW330" s="2"/>
    </row>
    <row r="331" spans="1:49" ht="12.75">
      <c r="A331" s="3">
        <v>2013</v>
      </c>
      <c r="B331" s="3">
        <v>61</v>
      </c>
      <c r="C331" s="1" t="s">
        <v>159</v>
      </c>
      <c r="D331" s="2">
        <v>41614</v>
      </c>
      <c r="E331" s="1" t="s">
        <v>157</v>
      </c>
      <c r="F331" s="2">
        <v>41626</v>
      </c>
      <c r="G331" s="67">
        <v>10150.4</v>
      </c>
      <c r="H331" s="67">
        <v>0</v>
      </c>
      <c r="I331" s="67">
        <v>0</v>
      </c>
      <c r="K331" s="3">
        <v>30</v>
      </c>
      <c r="L331" s="2">
        <v>42005</v>
      </c>
      <c r="M331" s="2">
        <v>42369</v>
      </c>
      <c r="N331" s="3">
        <v>0</v>
      </c>
      <c r="P331" s="3">
        <v>0</v>
      </c>
      <c r="Q331" s="92">
        <f>IF(J331-F331&gt;0,IF(R331="S",J331-F331,0),0)</f>
        <v>0</v>
      </c>
      <c r="R331" s="67" t="str">
        <f>IF(G331-H331-I331-P331&gt;0,"N","S")</f>
        <v>N</v>
      </c>
      <c r="S331" s="3">
        <f>IF(G331-H331-I331-P331&gt;0,G331-H331-I331-P331,0)</f>
        <v>10150.4</v>
      </c>
      <c r="T331" s="67">
        <f>IF(J331-D331&gt;0,IF(R331="S",J331-D331,0),0)</f>
        <v>0</v>
      </c>
      <c r="U331" s="67">
        <f>IF(R331="S",H331*Q331,0)</f>
        <v>0</v>
      </c>
      <c r="V331" s="3">
        <f>IF(R331="S",H331*T331,0)</f>
        <v>0</v>
      </c>
      <c r="W331" s="3">
        <f>IF(R331="S",J331-F331-K331,0)</f>
        <v>0</v>
      </c>
      <c r="X331" s="3">
        <f>IF(R331="S",H331*W331,0)</f>
        <v>0</v>
      </c>
      <c r="Z331" s="2"/>
      <c r="AB331" s="2"/>
      <c r="AC331" s="2"/>
      <c r="AM331" s="1"/>
      <c r="AN331" s="2"/>
      <c r="AO331" s="1"/>
      <c r="AP331" s="2"/>
      <c r="AV331" s="2"/>
      <c r="AW331" s="2"/>
    </row>
    <row r="332" spans="1:29" ht="12.75">
      <c r="A332" s="3">
        <v>2013</v>
      </c>
      <c r="B332" s="3">
        <v>62</v>
      </c>
      <c r="C332" s="1" t="s">
        <v>159</v>
      </c>
      <c r="D332" s="2">
        <v>41614</v>
      </c>
      <c r="E332" s="1" t="s">
        <v>157</v>
      </c>
      <c r="F332" s="2">
        <v>41626</v>
      </c>
      <c r="G332" s="67">
        <v>3172</v>
      </c>
      <c r="H332" s="67">
        <v>0</v>
      </c>
      <c r="I332" s="67">
        <v>0</v>
      </c>
      <c r="K332" s="3">
        <v>30</v>
      </c>
      <c r="L332" s="2">
        <v>42005</v>
      </c>
      <c r="M332" s="2">
        <v>42369</v>
      </c>
      <c r="N332" s="3">
        <v>0</v>
      </c>
      <c r="P332" s="3">
        <v>0</v>
      </c>
      <c r="Q332" s="92">
        <f>IF(J332-F332&gt;0,IF(R332="S",J332-F332,0),0)</f>
        <v>0</v>
      </c>
      <c r="R332" s="67" t="str">
        <f>IF(G332-H332-I332-P332&gt;0,"N","S")</f>
        <v>N</v>
      </c>
      <c r="S332" s="3">
        <f>IF(G332-H332-I332-P332&gt;0,G332-H332-I332-P332,0)</f>
        <v>3172</v>
      </c>
      <c r="T332" s="67">
        <f>IF(J332-D332&gt;0,IF(R332="S",J332-D332,0),0)</f>
        <v>0</v>
      </c>
      <c r="U332" s="67">
        <f>IF(R332="S",H332*Q332,0)</f>
        <v>0</v>
      </c>
      <c r="V332" s="3">
        <f>IF(R332="S",H332*T332,0)</f>
        <v>0</v>
      </c>
      <c r="W332" s="3">
        <f>IF(R332="S",J332-F332-K332,0)</f>
        <v>0</v>
      </c>
      <c r="X332" s="3">
        <f>IF(R332="S",H332*W332,0)</f>
        <v>0</v>
      </c>
      <c r="Z332" s="2"/>
      <c r="AB332" s="2"/>
      <c r="AC332" s="2"/>
    </row>
    <row r="333" spans="1:29" ht="12.75">
      <c r="A333" s="3">
        <v>2013</v>
      </c>
      <c r="B333" s="3">
        <v>63</v>
      </c>
      <c r="C333" s="1" t="s">
        <v>159</v>
      </c>
      <c r="D333" s="2">
        <v>41614</v>
      </c>
      <c r="E333" s="1" t="s">
        <v>157</v>
      </c>
      <c r="F333" s="2">
        <v>41626</v>
      </c>
      <c r="G333" s="67">
        <v>3172</v>
      </c>
      <c r="H333" s="67">
        <v>0</v>
      </c>
      <c r="I333" s="67">
        <v>0</v>
      </c>
      <c r="K333" s="3">
        <v>30</v>
      </c>
      <c r="L333" s="2">
        <v>42005</v>
      </c>
      <c r="M333" s="2">
        <v>42369</v>
      </c>
      <c r="N333" s="3">
        <v>0</v>
      </c>
      <c r="P333" s="3">
        <v>0</v>
      </c>
      <c r="Q333" s="92">
        <f>IF(J333-F333&gt;0,IF(R333="S",J333-F333,0),0)</f>
        <v>0</v>
      </c>
      <c r="R333" s="67" t="str">
        <f>IF(G333-H333-I333-P333&gt;0,"N","S")</f>
        <v>N</v>
      </c>
      <c r="S333" s="3">
        <f>IF(G333-H333-I333-P333&gt;0,G333-H333-I333-P333,0)</f>
        <v>3172</v>
      </c>
      <c r="T333" s="67">
        <f>IF(J333-D333&gt;0,IF(R333="S",J333-D333,0),0)</f>
        <v>0</v>
      </c>
      <c r="U333" s="67">
        <f>IF(R333="S",H333*Q333,0)</f>
        <v>0</v>
      </c>
      <c r="V333" s="3">
        <f>IF(R333="S",H333*T333,0)</f>
        <v>0</v>
      </c>
      <c r="W333" s="3">
        <f>IF(R333="S",J333-F333-K333,0)</f>
        <v>0</v>
      </c>
      <c r="X333" s="3">
        <f>IF(R333="S",H333*W333,0)</f>
        <v>0</v>
      </c>
      <c r="Z333" s="2"/>
      <c r="AB333" s="2"/>
      <c r="AC333" s="2"/>
    </row>
    <row r="334" spans="1:29" ht="12.75">
      <c r="A334" s="3">
        <v>2013</v>
      </c>
      <c r="B334" s="3">
        <v>64</v>
      </c>
      <c r="C334" s="1" t="s">
        <v>159</v>
      </c>
      <c r="D334" s="2">
        <v>41614</v>
      </c>
      <c r="E334" s="1" t="s">
        <v>157</v>
      </c>
      <c r="F334" s="2">
        <v>41626</v>
      </c>
      <c r="G334" s="67">
        <v>3796.56</v>
      </c>
      <c r="H334" s="67">
        <v>0</v>
      </c>
      <c r="I334" s="67">
        <v>0</v>
      </c>
      <c r="K334" s="3">
        <v>30</v>
      </c>
      <c r="L334" s="2">
        <v>42005</v>
      </c>
      <c r="M334" s="2">
        <v>42369</v>
      </c>
      <c r="N334" s="3">
        <v>0</v>
      </c>
      <c r="P334" s="3">
        <v>0</v>
      </c>
      <c r="Q334" s="92">
        <f>IF(J334-F334&gt;0,IF(R334="S",J334-F334,0),0)</f>
        <v>0</v>
      </c>
      <c r="R334" s="67" t="str">
        <f>IF(G334-H334-I334-P334&gt;0,"N","S")</f>
        <v>N</v>
      </c>
      <c r="S334" s="3">
        <f>IF(G334-H334-I334-P334&gt;0,G334-H334-I334-P334,0)</f>
        <v>3796.56</v>
      </c>
      <c r="T334" s="67">
        <f>IF(J334-D334&gt;0,IF(R334="S",J334-D334,0),0)</f>
        <v>0</v>
      </c>
      <c r="U334" s="67">
        <f>IF(R334="S",H334*Q334,0)</f>
        <v>0</v>
      </c>
      <c r="V334" s="3">
        <f>IF(R334="S",H334*T334,0)</f>
        <v>0</v>
      </c>
      <c r="W334" s="3">
        <f>IF(R334="S",J334-F334-K334,0)</f>
        <v>0</v>
      </c>
      <c r="X334" s="3">
        <f>IF(R334="S",H334*W334,0)</f>
        <v>0</v>
      </c>
      <c r="Z334" s="2"/>
      <c r="AB334" s="2"/>
      <c r="AC334" s="2"/>
    </row>
    <row r="335" spans="1:29" ht="12.75">
      <c r="A335" s="3">
        <v>2013</v>
      </c>
      <c r="B335" s="3">
        <v>65</v>
      </c>
      <c r="C335" s="1" t="s">
        <v>159</v>
      </c>
      <c r="D335" s="2">
        <v>41614</v>
      </c>
      <c r="E335" s="1" t="s">
        <v>157</v>
      </c>
      <c r="F335" s="2">
        <v>41626</v>
      </c>
      <c r="G335" s="67">
        <v>6269.05</v>
      </c>
      <c r="H335" s="67">
        <v>0</v>
      </c>
      <c r="I335" s="67">
        <v>0</v>
      </c>
      <c r="K335" s="3">
        <v>30</v>
      </c>
      <c r="L335" s="2">
        <v>42005</v>
      </c>
      <c r="M335" s="2">
        <v>42369</v>
      </c>
      <c r="N335" s="3">
        <v>0</v>
      </c>
      <c r="P335" s="3">
        <v>0</v>
      </c>
      <c r="Q335" s="92">
        <f>IF(J335-F335&gt;0,IF(R335="S",J335-F335,0),0)</f>
        <v>0</v>
      </c>
      <c r="R335" s="67" t="str">
        <f>IF(G335-H335-I335-P335&gt;0,"N","S")</f>
        <v>N</v>
      </c>
      <c r="S335" s="3">
        <f>IF(G335-H335-I335-P335&gt;0,G335-H335-I335-P335,0)</f>
        <v>6269.05</v>
      </c>
      <c r="T335" s="67">
        <f>IF(J335-D335&gt;0,IF(R335="S",J335-D335,0),0)</f>
        <v>0</v>
      </c>
      <c r="U335" s="67">
        <f>IF(R335="S",H335*Q335,0)</f>
        <v>0</v>
      </c>
      <c r="V335" s="3">
        <f>IF(R335="S",H335*T335,0)</f>
        <v>0</v>
      </c>
      <c r="W335" s="3">
        <f>IF(R335="S",J335-F335-K335,0)</f>
        <v>0</v>
      </c>
      <c r="X335" s="3">
        <f>IF(R335="S",H335*W335,0)</f>
        <v>0</v>
      </c>
      <c r="Z335" s="2"/>
      <c r="AB335" s="2"/>
      <c r="AC335" s="2"/>
    </row>
    <row r="336" spans="1:29" ht="12.75">
      <c r="A336" s="3">
        <v>2013</v>
      </c>
      <c r="B336" s="3">
        <v>66</v>
      </c>
      <c r="C336" s="1" t="s">
        <v>159</v>
      </c>
      <c r="D336" s="2">
        <v>41614</v>
      </c>
      <c r="E336" s="1" t="s">
        <v>157</v>
      </c>
      <c r="F336" s="2">
        <v>41626</v>
      </c>
      <c r="G336" s="67">
        <v>2791.36</v>
      </c>
      <c r="H336" s="67">
        <v>0</v>
      </c>
      <c r="I336" s="67">
        <v>0</v>
      </c>
      <c r="K336" s="3">
        <v>30</v>
      </c>
      <c r="L336" s="2">
        <v>42005</v>
      </c>
      <c r="M336" s="2">
        <v>42369</v>
      </c>
      <c r="N336" s="3">
        <v>0</v>
      </c>
      <c r="P336" s="3">
        <v>0</v>
      </c>
      <c r="Q336" s="92">
        <f>IF(J336-F336&gt;0,IF(R336="S",J336-F336,0),0)</f>
        <v>0</v>
      </c>
      <c r="R336" s="67" t="str">
        <f>IF(G336-H336-I336-P336&gt;0,"N","S")</f>
        <v>N</v>
      </c>
      <c r="S336" s="3">
        <f>IF(G336-H336-I336-P336&gt;0,G336-H336-I336-P336,0)</f>
        <v>2791.36</v>
      </c>
      <c r="T336" s="67">
        <f>IF(J336-D336&gt;0,IF(R336="S",J336-D336,0),0)</f>
        <v>0</v>
      </c>
      <c r="U336" s="67">
        <f>IF(R336="S",H336*Q336,0)</f>
        <v>0</v>
      </c>
      <c r="V336" s="3">
        <f>IF(R336="S",H336*T336,0)</f>
        <v>0</v>
      </c>
      <c r="W336" s="3">
        <f>IF(R336="S",J336-F336-K336,0)</f>
        <v>0</v>
      </c>
      <c r="X336" s="3">
        <f>IF(R336="S",H336*W336,0)</f>
        <v>0</v>
      </c>
      <c r="Z336" s="2"/>
      <c r="AB336" s="2"/>
      <c r="AC336" s="2"/>
    </row>
    <row r="337" spans="1:29" ht="12.75">
      <c r="A337" s="3">
        <v>2013</v>
      </c>
      <c r="B337" s="3">
        <v>67</v>
      </c>
      <c r="C337" s="1" t="s">
        <v>159</v>
      </c>
      <c r="D337" s="2">
        <v>41614</v>
      </c>
      <c r="E337" s="1" t="s">
        <v>157</v>
      </c>
      <c r="F337" s="2">
        <v>41626</v>
      </c>
      <c r="G337" s="67">
        <v>8343.17</v>
      </c>
      <c r="H337" s="67">
        <v>0</v>
      </c>
      <c r="I337" s="67">
        <v>0</v>
      </c>
      <c r="K337" s="3">
        <v>30</v>
      </c>
      <c r="L337" s="2">
        <v>42005</v>
      </c>
      <c r="M337" s="2">
        <v>42369</v>
      </c>
      <c r="N337" s="3">
        <v>0</v>
      </c>
      <c r="P337" s="3">
        <v>0</v>
      </c>
      <c r="Q337" s="92">
        <f>IF(J337-F337&gt;0,IF(R337="S",J337-F337,0),0)</f>
        <v>0</v>
      </c>
      <c r="R337" s="67" t="str">
        <f>IF(G337-H337-I337-P337&gt;0,"N","S")</f>
        <v>N</v>
      </c>
      <c r="S337" s="3">
        <f>IF(G337-H337-I337-P337&gt;0,G337-H337-I337-P337,0)</f>
        <v>8343.17</v>
      </c>
      <c r="T337" s="67">
        <f>IF(J337-D337&gt;0,IF(R337="S",J337-D337,0),0)</f>
        <v>0</v>
      </c>
      <c r="U337" s="67">
        <f>IF(R337="S",H337*Q337,0)</f>
        <v>0</v>
      </c>
      <c r="V337" s="3">
        <f>IF(R337="S",H337*T337,0)</f>
        <v>0</v>
      </c>
      <c r="W337" s="3">
        <f>IF(R337="S",J337-F337-K337,0)</f>
        <v>0</v>
      </c>
      <c r="X337" s="3">
        <f>IF(R337="S",H337*W337,0)</f>
        <v>0</v>
      </c>
      <c r="Z337" s="2"/>
      <c r="AB337" s="2"/>
      <c r="AC337" s="2"/>
    </row>
    <row r="338" spans="1:29" ht="12.75">
      <c r="A338" s="3">
        <v>2013</v>
      </c>
      <c r="B338" s="3">
        <v>68</v>
      </c>
      <c r="C338" s="1" t="s">
        <v>159</v>
      </c>
      <c r="D338" s="2">
        <v>41614</v>
      </c>
      <c r="E338" s="1" t="s">
        <v>157</v>
      </c>
      <c r="F338" s="2">
        <v>41626</v>
      </c>
      <c r="G338" s="67">
        <v>8093.16</v>
      </c>
      <c r="H338" s="67">
        <v>0</v>
      </c>
      <c r="I338" s="67">
        <v>0</v>
      </c>
      <c r="K338" s="3">
        <v>30</v>
      </c>
      <c r="L338" s="2">
        <v>42005</v>
      </c>
      <c r="M338" s="2">
        <v>42369</v>
      </c>
      <c r="N338" s="3">
        <v>0</v>
      </c>
      <c r="P338" s="3">
        <v>0</v>
      </c>
      <c r="Q338" s="92">
        <f>IF(J338-F338&gt;0,IF(R338="S",J338-F338,0),0)</f>
        <v>0</v>
      </c>
      <c r="R338" s="67" t="str">
        <f>IF(G338-H338-I338-P338&gt;0,"N","S")</f>
        <v>N</v>
      </c>
      <c r="S338" s="3">
        <f>IF(G338-H338-I338-P338&gt;0,G338-H338-I338-P338,0)</f>
        <v>8093.16</v>
      </c>
      <c r="T338" s="67">
        <f>IF(J338-D338&gt;0,IF(R338="S",J338-D338,0),0)</f>
        <v>0</v>
      </c>
      <c r="U338" s="67">
        <f>IF(R338="S",H338*Q338,0)</f>
        <v>0</v>
      </c>
      <c r="V338" s="3">
        <f>IF(R338="S",H338*T338,0)</f>
        <v>0</v>
      </c>
      <c r="W338" s="3">
        <f>IF(R338="S",J338-F338-K338,0)</f>
        <v>0</v>
      </c>
      <c r="X338" s="3">
        <f>IF(R338="S",H338*W338,0)</f>
        <v>0</v>
      </c>
      <c r="Z338" s="2"/>
      <c r="AB338" s="2"/>
      <c r="AC338" s="2"/>
    </row>
    <row r="339" spans="1:29" ht="12.75">
      <c r="A339" s="3">
        <v>2013</v>
      </c>
      <c r="B339" s="3">
        <v>69</v>
      </c>
      <c r="C339" s="1" t="s">
        <v>159</v>
      </c>
      <c r="D339" s="2">
        <v>41614</v>
      </c>
      <c r="E339" s="1" t="s">
        <v>157</v>
      </c>
      <c r="F339" s="2">
        <v>41626</v>
      </c>
      <c r="G339" s="67">
        <v>4997.34</v>
      </c>
      <c r="H339" s="67">
        <v>0</v>
      </c>
      <c r="I339" s="67">
        <v>0</v>
      </c>
      <c r="K339" s="3">
        <v>30</v>
      </c>
      <c r="L339" s="2">
        <v>42005</v>
      </c>
      <c r="M339" s="2">
        <v>42369</v>
      </c>
      <c r="N339" s="3">
        <v>0</v>
      </c>
      <c r="P339" s="3">
        <v>0</v>
      </c>
      <c r="Q339" s="92">
        <f>IF(J339-F339&gt;0,IF(R339="S",J339-F339,0),0)</f>
        <v>0</v>
      </c>
      <c r="R339" s="67" t="str">
        <f>IF(G339-H339-I339-P339&gt;0,"N","S")</f>
        <v>N</v>
      </c>
      <c r="S339" s="3">
        <f>IF(G339-H339-I339-P339&gt;0,G339-H339-I339-P339,0)</f>
        <v>4997.34</v>
      </c>
      <c r="T339" s="67">
        <f>IF(J339-D339&gt;0,IF(R339="S",J339-D339,0),0)</f>
        <v>0</v>
      </c>
      <c r="U339" s="67">
        <f>IF(R339="S",H339*Q339,0)</f>
        <v>0</v>
      </c>
      <c r="V339" s="3">
        <f>IF(R339="S",H339*T339,0)</f>
        <v>0</v>
      </c>
      <c r="W339" s="3">
        <f>IF(R339="S",J339-F339-K339,0)</f>
        <v>0</v>
      </c>
      <c r="X339" s="3">
        <f>IF(R339="S",H339*W339,0)</f>
        <v>0</v>
      </c>
      <c r="Z339" s="2"/>
      <c r="AB339" s="2"/>
      <c r="AC339" s="2"/>
    </row>
    <row r="340" spans="1:29" ht="12.75">
      <c r="A340" s="3">
        <v>2013</v>
      </c>
      <c r="B340" s="3">
        <v>70</v>
      </c>
      <c r="C340" s="1" t="s">
        <v>159</v>
      </c>
      <c r="D340" s="2">
        <v>41614</v>
      </c>
      <c r="E340" s="1" t="s">
        <v>157</v>
      </c>
      <c r="F340" s="2">
        <v>41626</v>
      </c>
      <c r="G340" s="67">
        <v>7159.84</v>
      </c>
      <c r="H340" s="67">
        <v>0</v>
      </c>
      <c r="I340" s="67">
        <v>0</v>
      </c>
      <c r="K340" s="3">
        <v>30</v>
      </c>
      <c r="L340" s="2">
        <v>42005</v>
      </c>
      <c r="M340" s="2">
        <v>42369</v>
      </c>
      <c r="N340" s="3">
        <v>0</v>
      </c>
      <c r="P340" s="3">
        <v>0</v>
      </c>
      <c r="Q340" s="92">
        <f>IF(J340-F340&gt;0,IF(R340="S",J340-F340,0),0)</f>
        <v>0</v>
      </c>
      <c r="R340" s="67" t="str">
        <f>IF(G340-H340-I340-P340&gt;0,"N","S")</f>
        <v>N</v>
      </c>
      <c r="S340" s="3">
        <f>IF(G340-H340-I340-P340&gt;0,G340-H340-I340-P340,0)</f>
        <v>7159.84</v>
      </c>
      <c r="T340" s="67">
        <f>IF(J340-D340&gt;0,IF(R340="S",J340-D340,0),0)</f>
        <v>0</v>
      </c>
      <c r="U340" s="67">
        <f>IF(R340="S",H340*Q340,0)</f>
        <v>0</v>
      </c>
      <c r="V340" s="3">
        <f>IF(R340="S",H340*T340,0)</f>
        <v>0</v>
      </c>
      <c r="W340" s="3">
        <f>IF(R340="S",J340-F340-K340,0)</f>
        <v>0</v>
      </c>
      <c r="X340" s="3">
        <f>IF(R340="S",H340*W340,0)</f>
        <v>0</v>
      </c>
      <c r="Z340" s="2"/>
      <c r="AB340" s="2"/>
      <c r="AC340" s="2"/>
    </row>
    <row r="341" spans="1:29" ht="12.75">
      <c r="A341" s="3">
        <v>2013</v>
      </c>
      <c r="B341" s="3">
        <v>71</v>
      </c>
      <c r="C341" s="1" t="s">
        <v>159</v>
      </c>
      <c r="D341" s="2">
        <v>41614</v>
      </c>
      <c r="E341" s="1" t="s">
        <v>157</v>
      </c>
      <c r="F341" s="2">
        <v>41626</v>
      </c>
      <c r="G341" s="67">
        <v>4930.63</v>
      </c>
      <c r="H341" s="67">
        <v>0</v>
      </c>
      <c r="I341" s="67">
        <v>0</v>
      </c>
      <c r="K341" s="3">
        <v>30</v>
      </c>
      <c r="L341" s="2">
        <v>42005</v>
      </c>
      <c r="M341" s="2">
        <v>42369</v>
      </c>
      <c r="N341" s="3">
        <v>0</v>
      </c>
      <c r="P341" s="3">
        <v>0</v>
      </c>
      <c r="Q341" s="92">
        <f>IF(J341-F341&gt;0,IF(R341="S",J341-F341,0),0)</f>
        <v>0</v>
      </c>
      <c r="R341" s="67" t="str">
        <f>IF(G341-H341-I341-P341&gt;0,"N","S")</f>
        <v>N</v>
      </c>
      <c r="S341" s="3">
        <f>IF(G341-H341-I341-P341&gt;0,G341-H341-I341-P341,0)</f>
        <v>4930.63</v>
      </c>
      <c r="T341" s="67">
        <f>IF(J341-D341&gt;0,IF(R341="S",J341-D341,0),0)</f>
        <v>0</v>
      </c>
      <c r="U341" s="67">
        <f>IF(R341="S",H341*Q341,0)</f>
        <v>0</v>
      </c>
      <c r="V341" s="3">
        <f>IF(R341="S",H341*T341,0)</f>
        <v>0</v>
      </c>
      <c r="W341" s="3">
        <f>IF(R341="S",J341-F341-K341,0)</f>
        <v>0</v>
      </c>
      <c r="X341" s="3">
        <f>IF(R341="S",H341*W341,0)</f>
        <v>0</v>
      </c>
      <c r="Z341" s="2"/>
      <c r="AB341" s="2"/>
      <c r="AC341" s="2"/>
    </row>
    <row r="342" spans="1:29" ht="12.75">
      <c r="A342" s="3">
        <v>2014</v>
      </c>
      <c r="B342" s="3">
        <v>76</v>
      </c>
      <c r="C342" s="1" t="s">
        <v>160</v>
      </c>
      <c r="D342" s="2">
        <v>41639</v>
      </c>
      <c r="E342" s="1" t="s">
        <v>161</v>
      </c>
      <c r="F342" s="2">
        <v>41653</v>
      </c>
      <c r="G342" s="67">
        <v>5380.91</v>
      </c>
      <c r="H342" s="67">
        <v>0</v>
      </c>
      <c r="I342" s="67">
        <v>0</v>
      </c>
      <c r="K342" s="3">
        <v>30</v>
      </c>
      <c r="L342" s="2">
        <v>42005</v>
      </c>
      <c r="M342" s="2">
        <v>42369</v>
      </c>
      <c r="N342" s="3">
        <v>0</v>
      </c>
      <c r="P342" s="3">
        <v>0</v>
      </c>
      <c r="Q342" s="92">
        <f>IF(J342-F342&gt;0,IF(R342="S",J342-F342,0),0)</f>
        <v>0</v>
      </c>
      <c r="R342" s="67" t="str">
        <f>IF(G342-H342-I342-P342&gt;0,"N","S")</f>
        <v>N</v>
      </c>
      <c r="S342" s="3">
        <f>IF(G342-H342-I342-P342&gt;0,G342-H342-I342-P342,0)</f>
        <v>5380.91</v>
      </c>
      <c r="T342" s="67">
        <f>IF(J342-D342&gt;0,IF(R342="S",J342-D342,0),0)</f>
        <v>0</v>
      </c>
      <c r="U342" s="67">
        <f>IF(R342="S",H342*Q342,0)</f>
        <v>0</v>
      </c>
      <c r="V342" s="3">
        <f>IF(R342="S",H342*T342,0)</f>
        <v>0</v>
      </c>
      <c r="W342" s="3">
        <f>IF(R342="S",J342-F342-K342,0)</f>
        <v>0</v>
      </c>
      <c r="X342" s="3">
        <f>IF(R342="S",H342*W342,0)</f>
        <v>0</v>
      </c>
      <c r="Z342" s="2"/>
      <c r="AB342" s="2"/>
      <c r="AC342" s="2"/>
    </row>
    <row r="343" spans="1:29" ht="12.75">
      <c r="A343" s="3">
        <v>2014</v>
      </c>
      <c r="B343" s="3">
        <v>79</v>
      </c>
      <c r="C343" s="1" t="s">
        <v>163</v>
      </c>
      <c r="D343" s="2">
        <v>41687</v>
      </c>
      <c r="E343" s="1" t="s">
        <v>164</v>
      </c>
      <c r="F343" s="2">
        <v>41689</v>
      </c>
      <c r="G343" s="67">
        <v>499.79</v>
      </c>
      <c r="H343" s="67">
        <v>0</v>
      </c>
      <c r="I343" s="67">
        <v>0</v>
      </c>
      <c r="K343" s="3">
        <v>30</v>
      </c>
      <c r="L343" s="2">
        <v>42005</v>
      </c>
      <c r="M343" s="2">
        <v>42369</v>
      </c>
      <c r="N343" s="3">
        <v>0</v>
      </c>
      <c r="P343" s="3">
        <v>0</v>
      </c>
      <c r="Q343" s="92">
        <f>IF(J343-F343&gt;0,IF(R343="S",J343-F343,0),0)</f>
        <v>0</v>
      </c>
      <c r="R343" s="67" t="str">
        <f>IF(G343-H343-I343-P343&gt;0,"N","S")</f>
        <v>N</v>
      </c>
      <c r="S343" s="3">
        <f>IF(G343-H343-I343-P343&gt;0,G343-H343-I343-P343,0)</f>
        <v>499.79</v>
      </c>
      <c r="T343" s="67">
        <f>IF(J343-D343&gt;0,IF(R343="S",J343-D343,0),0)</f>
        <v>0</v>
      </c>
      <c r="U343" s="67">
        <f>IF(R343="S",H343*Q343,0)</f>
        <v>0</v>
      </c>
      <c r="V343" s="3">
        <f>IF(R343="S",H343*T343,0)</f>
        <v>0</v>
      </c>
      <c r="W343" s="3">
        <f>IF(R343="S",J343-F343-K343,0)</f>
        <v>0</v>
      </c>
      <c r="X343" s="3">
        <f>IF(R343="S",H343*W343,0)</f>
        <v>0</v>
      </c>
      <c r="Z343" s="2"/>
      <c r="AB343" s="2"/>
      <c r="AC343" s="2"/>
    </row>
    <row r="344" spans="1:29" ht="12.75">
      <c r="A344" s="3">
        <v>2014</v>
      </c>
      <c r="B344" s="3">
        <v>80</v>
      </c>
      <c r="C344" s="1" t="s">
        <v>165</v>
      </c>
      <c r="D344" s="2">
        <v>41697</v>
      </c>
      <c r="E344" s="1" t="s">
        <v>166</v>
      </c>
      <c r="F344" s="2">
        <v>41702</v>
      </c>
      <c r="G344" s="67">
        <v>13065.73</v>
      </c>
      <c r="H344" s="67">
        <v>0</v>
      </c>
      <c r="I344" s="67">
        <v>0</v>
      </c>
      <c r="K344" s="3">
        <v>30</v>
      </c>
      <c r="L344" s="2">
        <v>42005</v>
      </c>
      <c r="M344" s="2">
        <v>42369</v>
      </c>
      <c r="N344" s="3">
        <v>0</v>
      </c>
      <c r="P344" s="3">
        <v>0</v>
      </c>
      <c r="Q344" s="92">
        <f>IF(J344-F344&gt;0,IF(R344="S",J344-F344,0),0)</f>
        <v>0</v>
      </c>
      <c r="R344" s="67" t="str">
        <f>IF(G344-H344-I344-P344&gt;0,"N","S")</f>
        <v>N</v>
      </c>
      <c r="S344" s="3">
        <f>IF(G344-H344-I344-P344&gt;0,G344-H344-I344-P344,0)</f>
        <v>13065.73</v>
      </c>
      <c r="T344" s="67">
        <f>IF(J344-D344&gt;0,IF(R344="S",J344-D344,0),0)</f>
        <v>0</v>
      </c>
      <c r="U344" s="67">
        <f>IF(R344="S",H344*Q344,0)</f>
        <v>0</v>
      </c>
      <c r="V344" s="3">
        <f>IF(R344="S",H344*T344,0)</f>
        <v>0</v>
      </c>
      <c r="W344" s="3">
        <f>IF(R344="S",J344-F344-K344,0)</f>
        <v>0</v>
      </c>
      <c r="X344" s="3">
        <f>IF(R344="S",H344*W344,0)</f>
        <v>0</v>
      </c>
      <c r="Z344" s="2"/>
      <c r="AB344" s="2"/>
      <c r="AC344" s="2"/>
    </row>
    <row r="345" spans="1:29" ht="12.75">
      <c r="A345" s="3">
        <v>2014</v>
      </c>
      <c r="B345" s="3">
        <v>83</v>
      </c>
      <c r="C345" s="1" t="s">
        <v>167</v>
      </c>
      <c r="D345" s="2">
        <v>41703</v>
      </c>
      <c r="E345" s="1" t="s">
        <v>144</v>
      </c>
      <c r="F345" s="2">
        <v>41715</v>
      </c>
      <c r="G345" s="67">
        <v>82.97</v>
      </c>
      <c r="H345" s="67">
        <v>0</v>
      </c>
      <c r="I345" s="67">
        <v>0</v>
      </c>
      <c r="K345" s="3">
        <v>30</v>
      </c>
      <c r="L345" s="2">
        <v>42005</v>
      </c>
      <c r="M345" s="2">
        <v>42369</v>
      </c>
      <c r="N345" s="3">
        <v>0</v>
      </c>
      <c r="P345" s="3">
        <v>0</v>
      </c>
      <c r="Q345" s="92">
        <f>IF(J345-F345&gt;0,IF(R345="S",J345-F345,0),0)</f>
        <v>0</v>
      </c>
      <c r="R345" s="67" t="str">
        <f>IF(G345-H345-I345-P345&gt;0,"N","S")</f>
        <v>N</v>
      </c>
      <c r="S345" s="3">
        <f>IF(G345-H345-I345-P345&gt;0,G345-H345-I345-P345,0)</f>
        <v>82.97</v>
      </c>
      <c r="T345" s="67">
        <f>IF(J345-D345&gt;0,IF(R345="S",J345-D345,0),0)</f>
        <v>0</v>
      </c>
      <c r="U345" s="67">
        <f>IF(R345="S",H345*Q345,0)</f>
        <v>0</v>
      </c>
      <c r="V345" s="3">
        <f>IF(R345="S",H345*T345,0)</f>
        <v>0</v>
      </c>
      <c r="W345" s="3">
        <f>IF(R345="S",J345-F345-K345,0)</f>
        <v>0</v>
      </c>
      <c r="X345" s="3">
        <f>IF(R345="S",H345*W345,0)</f>
        <v>0</v>
      </c>
      <c r="Z345" s="2"/>
      <c r="AB345" s="2"/>
      <c r="AC345" s="2"/>
    </row>
    <row r="346" spans="1:29" ht="12.75">
      <c r="A346" s="3">
        <v>2014</v>
      </c>
      <c r="B346" s="3">
        <v>84</v>
      </c>
      <c r="C346" s="1" t="s">
        <v>160</v>
      </c>
      <c r="D346" s="2">
        <v>41712</v>
      </c>
      <c r="E346" s="1" t="s">
        <v>168</v>
      </c>
      <c r="F346" s="2">
        <v>41718</v>
      </c>
      <c r="G346" s="67">
        <v>1957.04</v>
      </c>
      <c r="H346" s="67">
        <v>0</v>
      </c>
      <c r="I346" s="67">
        <v>0</v>
      </c>
      <c r="K346" s="3">
        <v>30</v>
      </c>
      <c r="L346" s="2">
        <v>42005</v>
      </c>
      <c r="M346" s="2">
        <v>42369</v>
      </c>
      <c r="N346" s="3">
        <v>0</v>
      </c>
      <c r="P346" s="3">
        <v>0</v>
      </c>
      <c r="Q346" s="92">
        <f>IF(J346-F346&gt;0,IF(R346="S",J346-F346,0),0)</f>
        <v>0</v>
      </c>
      <c r="R346" s="67" t="str">
        <f>IF(G346-H346-I346-P346&gt;0,"N","S")</f>
        <v>N</v>
      </c>
      <c r="S346" s="3">
        <f>IF(G346-H346-I346-P346&gt;0,G346-H346-I346-P346,0)</f>
        <v>1957.04</v>
      </c>
      <c r="T346" s="67">
        <f>IF(J346-D346&gt;0,IF(R346="S",J346-D346,0),0)</f>
        <v>0</v>
      </c>
      <c r="U346" s="67">
        <f>IF(R346="S",H346*Q346,0)</f>
        <v>0</v>
      </c>
      <c r="V346" s="3">
        <f>IF(R346="S",H346*T346,0)</f>
        <v>0</v>
      </c>
      <c r="W346" s="3">
        <f>IF(R346="S",J346-F346-K346,0)</f>
        <v>0</v>
      </c>
      <c r="X346" s="3">
        <f>IF(R346="S",H346*W346,0)</f>
        <v>0</v>
      </c>
      <c r="Z346" s="2"/>
      <c r="AB346" s="2"/>
      <c r="AC346" s="2"/>
    </row>
    <row r="347" spans="1:29" ht="12.75">
      <c r="A347" s="3">
        <v>2014</v>
      </c>
      <c r="B347" s="3">
        <v>85</v>
      </c>
      <c r="C347" s="1" t="s">
        <v>154</v>
      </c>
      <c r="D347" s="2">
        <v>41698</v>
      </c>
      <c r="E347" s="1" t="s">
        <v>145</v>
      </c>
      <c r="F347" s="2">
        <v>41723</v>
      </c>
      <c r="G347" s="67">
        <v>268.4</v>
      </c>
      <c r="H347" s="67">
        <v>0</v>
      </c>
      <c r="I347" s="67">
        <v>0</v>
      </c>
      <c r="K347" s="3">
        <v>30</v>
      </c>
      <c r="L347" s="2">
        <v>42005</v>
      </c>
      <c r="M347" s="2">
        <v>42369</v>
      </c>
      <c r="N347" s="3">
        <v>0</v>
      </c>
      <c r="P347" s="3">
        <v>0</v>
      </c>
      <c r="Q347" s="92">
        <f>IF(J347-F347&gt;0,IF(R347="S",J347-F347,0),0)</f>
        <v>0</v>
      </c>
      <c r="R347" s="67" t="str">
        <f>IF(G347-H347-I347-P347&gt;0,"N","S")</f>
        <v>N</v>
      </c>
      <c r="S347" s="3">
        <f>IF(G347-H347-I347-P347&gt;0,G347-H347-I347-P347,0)</f>
        <v>268.4</v>
      </c>
      <c r="T347" s="67">
        <f>IF(J347-D347&gt;0,IF(R347="S",J347-D347,0),0)</f>
        <v>0</v>
      </c>
      <c r="U347" s="67">
        <f>IF(R347="S",H347*Q347,0)</f>
        <v>0</v>
      </c>
      <c r="V347" s="3">
        <f>IF(R347="S",H347*T347,0)</f>
        <v>0</v>
      </c>
      <c r="W347" s="3">
        <f>IF(R347="S",J347-F347-K347,0)</f>
        <v>0</v>
      </c>
      <c r="X347" s="3">
        <f>IF(R347="S",H347*W347,0)</f>
        <v>0</v>
      </c>
      <c r="Z347" s="2"/>
      <c r="AB347" s="2"/>
      <c r="AC347" s="2"/>
    </row>
    <row r="348" spans="1:29" ht="12.75">
      <c r="A348" s="3">
        <v>2014</v>
      </c>
      <c r="B348" s="3">
        <v>88</v>
      </c>
      <c r="C348" s="1" t="s">
        <v>124</v>
      </c>
      <c r="D348" s="2">
        <v>41736</v>
      </c>
      <c r="E348" s="1" t="s">
        <v>170</v>
      </c>
      <c r="F348" s="2">
        <v>41743</v>
      </c>
      <c r="G348" s="67">
        <v>70.92</v>
      </c>
      <c r="H348" s="67">
        <v>0</v>
      </c>
      <c r="I348" s="67">
        <v>0</v>
      </c>
      <c r="K348" s="3">
        <v>30</v>
      </c>
      <c r="L348" s="2">
        <v>42005</v>
      </c>
      <c r="M348" s="2">
        <v>42369</v>
      </c>
      <c r="N348" s="3">
        <v>0</v>
      </c>
      <c r="P348" s="3">
        <v>0</v>
      </c>
      <c r="Q348" s="92">
        <f>IF(J348-F348&gt;0,IF(R348="S",J348-F348,0),0)</f>
        <v>0</v>
      </c>
      <c r="R348" s="67" t="str">
        <f>IF(G348-H348-I348-P348&gt;0,"N","S")</f>
        <v>N</v>
      </c>
      <c r="S348" s="3">
        <f>IF(G348-H348-I348-P348&gt;0,G348-H348-I348-P348,0)</f>
        <v>70.92</v>
      </c>
      <c r="T348" s="67">
        <f>IF(J348-D348&gt;0,IF(R348="S",J348-D348,0),0)</f>
        <v>0</v>
      </c>
      <c r="U348" s="67">
        <f>IF(R348="S",H348*Q348,0)</f>
        <v>0</v>
      </c>
      <c r="V348" s="3">
        <f>IF(R348="S",H348*T348,0)</f>
        <v>0</v>
      </c>
      <c r="W348" s="3">
        <f>IF(R348="S",J348-F348-K348,0)</f>
        <v>0</v>
      </c>
      <c r="X348" s="3">
        <f>IF(R348="S",H348*W348,0)</f>
        <v>0</v>
      </c>
      <c r="Z348" s="2"/>
      <c r="AB348" s="2"/>
      <c r="AC348" s="2"/>
    </row>
    <row r="349" spans="1:29" ht="12.75">
      <c r="A349" s="3">
        <v>2014</v>
      </c>
      <c r="B349" s="3">
        <v>91</v>
      </c>
      <c r="C349" s="1" t="s">
        <v>160</v>
      </c>
      <c r="D349" s="2">
        <v>41752</v>
      </c>
      <c r="E349" s="1" t="s">
        <v>171</v>
      </c>
      <c r="F349" s="2">
        <v>41764</v>
      </c>
      <c r="G349" s="67">
        <v>394.7</v>
      </c>
      <c r="H349" s="67">
        <v>0</v>
      </c>
      <c r="I349" s="67">
        <v>0</v>
      </c>
      <c r="K349" s="3">
        <v>30</v>
      </c>
      <c r="L349" s="2">
        <v>42005</v>
      </c>
      <c r="M349" s="2">
        <v>42369</v>
      </c>
      <c r="N349" s="3">
        <v>0</v>
      </c>
      <c r="P349" s="3">
        <v>0</v>
      </c>
      <c r="Q349" s="92">
        <f>IF(J349-F349&gt;0,IF(R349="S",J349-F349,0),0)</f>
        <v>0</v>
      </c>
      <c r="R349" s="67" t="str">
        <f>IF(G349-H349-I349-P349&gt;0,"N","S")</f>
        <v>N</v>
      </c>
      <c r="S349" s="3">
        <f>IF(G349-H349-I349-P349&gt;0,G349-H349-I349-P349,0)</f>
        <v>394.7</v>
      </c>
      <c r="T349" s="67">
        <f>IF(J349-D349&gt;0,IF(R349="S",J349-D349,0),0)</f>
        <v>0</v>
      </c>
      <c r="U349" s="67">
        <f>IF(R349="S",H349*Q349,0)</f>
        <v>0</v>
      </c>
      <c r="V349" s="3">
        <f>IF(R349="S",H349*T349,0)</f>
        <v>0</v>
      </c>
      <c r="W349" s="3">
        <f>IF(R349="S",J349-F349-K349,0)</f>
        <v>0</v>
      </c>
      <c r="X349" s="3">
        <f>IF(R349="S",H349*W349,0)</f>
        <v>0</v>
      </c>
      <c r="Z349" s="2"/>
      <c r="AB349" s="2"/>
      <c r="AC349" s="2"/>
    </row>
    <row r="350" spans="1:29" ht="12.75">
      <c r="A350" s="3">
        <v>2014</v>
      </c>
      <c r="B350" s="3">
        <v>92</v>
      </c>
      <c r="C350" s="1" t="s">
        <v>172</v>
      </c>
      <c r="D350" s="2">
        <v>41759</v>
      </c>
      <c r="E350" s="1" t="s">
        <v>173</v>
      </c>
      <c r="F350" s="2">
        <v>41773</v>
      </c>
      <c r="G350" s="67">
        <v>1053.86</v>
      </c>
      <c r="H350" s="67">
        <v>0</v>
      </c>
      <c r="I350" s="67">
        <v>0</v>
      </c>
      <c r="K350" s="3">
        <v>30</v>
      </c>
      <c r="L350" s="2">
        <v>42005</v>
      </c>
      <c r="M350" s="2">
        <v>42369</v>
      </c>
      <c r="N350" s="3">
        <v>0</v>
      </c>
      <c r="P350" s="3">
        <v>0</v>
      </c>
      <c r="Q350" s="92">
        <f>IF(J350-F350&gt;0,IF(R350="S",J350-F350,0),0)</f>
        <v>0</v>
      </c>
      <c r="R350" s="67" t="str">
        <f>IF(G350-H350-I350-P350&gt;0,"N","S")</f>
        <v>N</v>
      </c>
      <c r="S350" s="3">
        <f>IF(G350-H350-I350-P350&gt;0,G350-H350-I350-P350,0)</f>
        <v>1053.86</v>
      </c>
      <c r="T350" s="67">
        <f>IF(J350-D350&gt;0,IF(R350="S",J350-D350,0),0)</f>
        <v>0</v>
      </c>
      <c r="U350" s="67">
        <f>IF(R350="S",H350*Q350,0)</f>
        <v>0</v>
      </c>
      <c r="V350" s="3">
        <f>IF(R350="S",H350*T350,0)</f>
        <v>0</v>
      </c>
      <c r="W350" s="3">
        <f>IF(R350="S",J350-F350-K350,0)</f>
        <v>0</v>
      </c>
      <c r="X350" s="3">
        <f>IF(R350="S",H350*W350,0)</f>
        <v>0</v>
      </c>
      <c r="Z350" s="2"/>
      <c r="AB350" s="2"/>
      <c r="AC350" s="2"/>
    </row>
    <row r="351" spans="1:29" ht="12.75">
      <c r="A351" s="3">
        <v>2014</v>
      </c>
      <c r="B351" s="3">
        <v>93</v>
      </c>
      <c r="C351" s="1" t="s">
        <v>174</v>
      </c>
      <c r="D351" s="2">
        <v>41759</v>
      </c>
      <c r="E351" s="1" t="s">
        <v>23</v>
      </c>
      <c r="F351" s="2">
        <v>41788</v>
      </c>
      <c r="G351" s="67">
        <v>5817.3</v>
      </c>
      <c r="H351" s="67">
        <v>0</v>
      </c>
      <c r="I351" s="67">
        <v>0</v>
      </c>
      <c r="K351" s="3">
        <v>30</v>
      </c>
      <c r="L351" s="2">
        <v>42005</v>
      </c>
      <c r="M351" s="2">
        <v>42369</v>
      </c>
      <c r="N351" s="3">
        <v>0</v>
      </c>
      <c r="P351" s="3">
        <v>223.74</v>
      </c>
      <c r="Q351" s="92">
        <f>IF(J351-F351&gt;0,IF(R351="S",J351-F351,0),0)</f>
        <v>0</v>
      </c>
      <c r="R351" s="67" t="str">
        <f>IF(G351-H351-I351-P351&gt;0,"N","S")</f>
        <v>N</v>
      </c>
      <c r="S351" s="3">
        <f>IF(G351-H351-I351-P351&gt;0,G351-H351-I351-P351,0)</f>
        <v>5593.56</v>
      </c>
      <c r="T351" s="67">
        <f>IF(J351-D351&gt;0,IF(R351="S",J351-D351,0),0)</f>
        <v>0</v>
      </c>
      <c r="U351" s="67">
        <f>IF(R351="S",H351*Q351,0)</f>
        <v>0</v>
      </c>
      <c r="V351" s="3">
        <f>IF(R351="S",H351*T351,0)</f>
        <v>0</v>
      </c>
      <c r="W351" s="3">
        <f>IF(R351="S",J351-F351-K351,0)</f>
        <v>0</v>
      </c>
      <c r="X351" s="3">
        <f>IF(R351="S",H351*W351,0)</f>
        <v>0</v>
      </c>
      <c r="Z351" s="2"/>
      <c r="AB351" s="2"/>
      <c r="AC351" s="2"/>
    </row>
    <row r="352" spans="1:29" ht="12.75">
      <c r="A352" s="3">
        <v>2014</v>
      </c>
      <c r="B352" s="3">
        <v>96</v>
      </c>
      <c r="C352" s="1" t="s">
        <v>174</v>
      </c>
      <c r="D352" s="2">
        <v>41759</v>
      </c>
      <c r="E352" s="1" t="s">
        <v>176</v>
      </c>
      <c r="F352" s="2">
        <v>41801</v>
      </c>
      <c r="G352" s="67">
        <v>1435.01</v>
      </c>
      <c r="H352" s="67">
        <v>0</v>
      </c>
      <c r="I352" s="67">
        <v>0</v>
      </c>
      <c r="K352" s="3">
        <v>30</v>
      </c>
      <c r="L352" s="2">
        <v>42005</v>
      </c>
      <c r="M352" s="2">
        <v>42369</v>
      </c>
      <c r="N352" s="3">
        <v>0</v>
      </c>
      <c r="P352" s="3">
        <v>55.19</v>
      </c>
      <c r="Q352" s="92">
        <f>IF(J352-F352&gt;0,IF(R352="S",J352-F352,0),0)</f>
        <v>0</v>
      </c>
      <c r="R352" s="67" t="str">
        <f>IF(G352-H352-I352-P352&gt;0,"N","S")</f>
        <v>N</v>
      </c>
      <c r="S352" s="3">
        <f>IF(G352-H352-I352-P352&gt;0,G352-H352-I352-P352,0)</f>
        <v>1379.82</v>
      </c>
      <c r="T352" s="67">
        <f>IF(J352-D352&gt;0,IF(R352="S",J352-D352,0),0)</f>
        <v>0</v>
      </c>
      <c r="U352" s="67">
        <f>IF(R352="S",H352*Q352,0)</f>
        <v>0</v>
      </c>
      <c r="V352" s="3">
        <f>IF(R352="S",H352*T352,0)</f>
        <v>0</v>
      </c>
      <c r="W352" s="3">
        <f>IF(R352="S",J352-F352-K352,0)</f>
        <v>0</v>
      </c>
      <c r="X352" s="3">
        <f>IF(R352="S",H352*W352,0)</f>
        <v>0</v>
      </c>
      <c r="Z352" s="2"/>
      <c r="AB352" s="2"/>
      <c r="AC352" s="2"/>
    </row>
    <row r="353" spans="1:29" ht="12.75">
      <c r="A353" s="3">
        <v>2014</v>
      </c>
      <c r="B353" s="3">
        <v>97</v>
      </c>
      <c r="C353" s="1" t="s">
        <v>177</v>
      </c>
      <c r="D353" s="2">
        <v>41765</v>
      </c>
      <c r="E353" s="1" t="s">
        <v>178</v>
      </c>
      <c r="F353" s="2">
        <v>41806</v>
      </c>
      <c r="G353" s="67">
        <v>49610.08</v>
      </c>
      <c r="H353" s="67">
        <v>0</v>
      </c>
      <c r="I353" s="67">
        <v>0</v>
      </c>
      <c r="K353" s="3">
        <v>30</v>
      </c>
      <c r="L353" s="2">
        <v>42005</v>
      </c>
      <c r="M353" s="2">
        <v>42369</v>
      </c>
      <c r="N353" s="3">
        <v>0</v>
      </c>
      <c r="P353" s="3">
        <v>0</v>
      </c>
      <c r="Q353" s="92">
        <f>IF(J353-F353&gt;0,IF(R353="S",J353-F353,0),0)</f>
        <v>0</v>
      </c>
      <c r="R353" s="67" t="str">
        <f>IF(G353-H353-I353-P353&gt;0,"N","S")</f>
        <v>N</v>
      </c>
      <c r="S353" s="3">
        <f>IF(G353-H353-I353-P353&gt;0,G353-H353-I353-P353,0)</f>
        <v>49610.08</v>
      </c>
      <c r="T353" s="67">
        <f>IF(J353-D353&gt;0,IF(R353="S",J353-D353,0),0)</f>
        <v>0</v>
      </c>
      <c r="U353" s="67">
        <f>IF(R353="S",H353*Q353,0)</f>
        <v>0</v>
      </c>
      <c r="V353" s="3">
        <f>IF(R353="S",H353*T353,0)</f>
        <v>0</v>
      </c>
      <c r="W353" s="3">
        <f>IF(R353="S",J353-F353-K353,0)</f>
        <v>0</v>
      </c>
      <c r="X353" s="3">
        <f>IF(R353="S",H353*W353,0)</f>
        <v>0</v>
      </c>
      <c r="Z353" s="2"/>
      <c r="AB353" s="2"/>
      <c r="AC353" s="2"/>
    </row>
    <row r="354" spans="1:29" ht="12.75">
      <c r="A354" s="3">
        <v>2014</v>
      </c>
      <c r="B354" s="3">
        <v>98</v>
      </c>
      <c r="C354" s="1" t="s">
        <v>179</v>
      </c>
      <c r="D354" s="2">
        <v>41809</v>
      </c>
      <c r="E354" s="1" t="s">
        <v>94</v>
      </c>
      <c r="F354" s="2">
        <v>41817</v>
      </c>
      <c r="G354" s="67">
        <v>108.58</v>
      </c>
      <c r="H354" s="67">
        <v>0</v>
      </c>
      <c r="I354" s="67">
        <v>0</v>
      </c>
      <c r="K354" s="3">
        <v>30</v>
      </c>
      <c r="L354" s="2">
        <v>42005</v>
      </c>
      <c r="M354" s="2">
        <v>42369</v>
      </c>
      <c r="N354" s="3">
        <v>0</v>
      </c>
      <c r="P354" s="3">
        <v>0</v>
      </c>
      <c r="Q354" s="92">
        <f>IF(J354-F354&gt;0,IF(R354="S",J354-F354,0),0)</f>
        <v>0</v>
      </c>
      <c r="R354" s="67" t="str">
        <f>IF(G354-H354-I354-P354&gt;0,"N","S")</f>
        <v>N</v>
      </c>
      <c r="S354" s="3">
        <f>IF(G354-H354-I354-P354&gt;0,G354-H354-I354-P354,0)</f>
        <v>108.58</v>
      </c>
      <c r="T354" s="67">
        <f>IF(J354-D354&gt;0,IF(R354="S",J354-D354,0),0)</f>
        <v>0</v>
      </c>
      <c r="U354" s="67">
        <f>IF(R354="S",H354*Q354,0)</f>
        <v>0</v>
      </c>
      <c r="V354" s="3">
        <f>IF(R354="S",H354*T354,0)</f>
        <v>0</v>
      </c>
      <c r="W354" s="3">
        <f>IF(R354="S",J354-F354-K354,0)</f>
        <v>0</v>
      </c>
      <c r="X354" s="3">
        <f>IF(R354="S",H354*W354,0)</f>
        <v>0</v>
      </c>
      <c r="Z354" s="2"/>
      <c r="AB354" s="2"/>
      <c r="AC354" s="2"/>
    </row>
    <row r="355" spans="1:29" ht="12.75">
      <c r="A355" s="3">
        <v>2014</v>
      </c>
      <c r="B355" s="3">
        <v>101</v>
      </c>
      <c r="C355" s="1" t="s">
        <v>172</v>
      </c>
      <c r="D355" s="2">
        <v>41820</v>
      </c>
      <c r="E355" s="1" t="s">
        <v>181</v>
      </c>
      <c r="F355" s="2">
        <v>41824</v>
      </c>
      <c r="G355" s="67">
        <v>423.16</v>
      </c>
      <c r="H355" s="67">
        <v>0</v>
      </c>
      <c r="I355" s="67">
        <v>0</v>
      </c>
      <c r="K355" s="3">
        <v>30</v>
      </c>
      <c r="L355" s="2">
        <v>42005</v>
      </c>
      <c r="M355" s="2">
        <v>42369</v>
      </c>
      <c r="N355" s="3">
        <v>0</v>
      </c>
      <c r="P355" s="3">
        <v>0</v>
      </c>
      <c r="Q355" s="92">
        <f>IF(J355-F355&gt;0,IF(R355="S",J355-F355,0),0)</f>
        <v>0</v>
      </c>
      <c r="R355" s="67" t="str">
        <f>IF(G355-H355-I355-P355&gt;0,"N","S")</f>
        <v>N</v>
      </c>
      <c r="S355" s="3">
        <f>IF(G355-H355-I355-P355&gt;0,G355-H355-I355-P355,0)</f>
        <v>423.16</v>
      </c>
      <c r="T355" s="67">
        <f>IF(J355-D355&gt;0,IF(R355="S",J355-D355,0),0)</f>
        <v>0</v>
      </c>
      <c r="U355" s="67">
        <f>IF(R355="S",H355*Q355,0)</f>
        <v>0</v>
      </c>
      <c r="V355" s="3">
        <f>IF(R355="S",H355*T355,0)</f>
        <v>0</v>
      </c>
      <c r="W355" s="3">
        <f>IF(R355="S",J355-F355-K355,0)</f>
        <v>0</v>
      </c>
      <c r="X355" s="3">
        <f>IF(R355="S",H355*W355,0)</f>
        <v>0</v>
      </c>
      <c r="Z355" s="2"/>
      <c r="AB355" s="2"/>
      <c r="AC355" s="2"/>
    </row>
    <row r="356" spans="1:29" ht="12.75">
      <c r="A356" s="3">
        <v>2014</v>
      </c>
      <c r="B356" s="3">
        <v>100</v>
      </c>
      <c r="C356" s="1" t="s">
        <v>182</v>
      </c>
      <c r="D356" s="2">
        <v>41822</v>
      </c>
      <c r="E356" s="1" t="s">
        <v>183</v>
      </c>
      <c r="F356" s="2">
        <v>41824</v>
      </c>
      <c r="G356" s="67">
        <v>130</v>
      </c>
      <c r="H356" s="67">
        <v>0</v>
      </c>
      <c r="I356" s="67">
        <v>0</v>
      </c>
      <c r="K356" s="3">
        <v>30</v>
      </c>
      <c r="L356" s="2">
        <v>42005</v>
      </c>
      <c r="M356" s="2">
        <v>42369</v>
      </c>
      <c r="N356" s="3">
        <v>0</v>
      </c>
      <c r="P356" s="3">
        <v>0</v>
      </c>
      <c r="Q356" s="92">
        <f>IF(J356-F356&gt;0,IF(R356="S",J356-F356,0),0)</f>
        <v>0</v>
      </c>
      <c r="R356" s="67" t="str">
        <f>IF(G356-H356-I356-P356&gt;0,"N","S")</f>
        <v>N</v>
      </c>
      <c r="S356" s="3">
        <f>IF(G356-H356-I356-P356&gt;0,G356-H356-I356-P356,0)</f>
        <v>130</v>
      </c>
      <c r="T356" s="67">
        <f>IF(J356-D356&gt;0,IF(R356="S",J356-D356,0),0)</f>
        <v>0</v>
      </c>
      <c r="U356" s="67">
        <f>IF(R356="S",H356*Q356,0)</f>
        <v>0</v>
      </c>
      <c r="V356" s="3">
        <f>IF(R356="S",H356*T356,0)</f>
        <v>0</v>
      </c>
      <c r="W356" s="3">
        <f>IF(R356="S",J356-F356-K356,0)</f>
        <v>0</v>
      </c>
      <c r="X356" s="3">
        <f>IF(R356="S",H356*W356,0)</f>
        <v>0</v>
      </c>
      <c r="Z356" s="2"/>
      <c r="AB356" s="2"/>
      <c r="AC356" s="2"/>
    </row>
    <row r="357" spans="1:29" ht="12.75">
      <c r="A357" s="3">
        <v>2014</v>
      </c>
      <c r="B357" s="3">
        <v>103</v>
      </c>
      <c r="C357" s="1" t="s">
        <v>174</v>
      </c>
      <c r="D357" s="2">
        <v>41790</v>
      </c>
      <c r="E357" s="1" t="s">
        <v>184</v>
      </c>
      <c r="F357" s="2">
        <v>41835</v>
      </c>
      <c r="G357" s="67">
        <v>6401.29</v>
      </c>
      <c r="H357" s="67">
        <v>0</v>
      </c>
      <c r="I357" s="67">
        <v>0</v>
      </c>
      <c r="K357" s="3">
        <v>30</v>
      </c>
      <c r="L357" s="2">
        <v>42005</v>
      </c>
      <c r="M357" s="2">
        <v>42369</v>
      </c>
      <c r="N357" s="3">
        <v>0</v>
      </c>
      <c r="P357" s="3">
        <v>246.2</v>
      </c>
      <c r="Q357" s="92">
        <f>IF(J357-F357&gt;0,IF(R357="S",J357-F357,0),0)</f>
        <v>0</v>
      </c>
      <c r="R357" s="67" t="str">
        <f>IF(G357-H357-I357-P357&gt;0,"N","S")</f>
        <v>N</v>
      </c>
      <c r="S357" s="3">
        <f>IF(G357-H357-I357-P357&gt;0,G357-H357-I357-P357,0)</f>
        <v>6155.09</v>
      </c>
      <c r="T357" s="67">
        <f>IF(J357-D357&gt;0,IF(R357="S",J357-D357,0),0)</f>
        <v>0</v>
      </c>
      <c r="U357" s="67">
        <f>IF(R357="S",H357*Q357,0)</f>
        <v>0</v>
      </c>
      <c r="V357" s="3">
        <f>IF(R357="S",H357*T357,0)</f>
        <v>0</v>
      </c>
      <c r="W357" s="3">
        <f>IF(R357="S",J357-F357-K357,0)</f>
        <v>0</v>
      </c>
      <c r="X357" s="3">
        <f>IF(R357="S",H357*W357,0)</f>
        <v>0</v>
      </c>
      <c r="Z357" s="2"/>
      <c r="AB357" s="2"/>
      <c r="AC357" s="2"/>
    </row>
    <row r="358" spans="1:29" ht="12.75">
      <c r="A358" s="3">
        <v>2014</v>
      </c>
      <c r="B358" s="3">
        <v>104</v>
      </c>
      <c r="C358" s="1" t="s">
        <v>174</v>
      </c>
      <c r="D358" s="2">
        <v>41820</v>
      </c>
      <c r="E358" s="1" t="s">
        <v>185</v>
      </c>
      <c r="F358" s="2">
        <v>41837</v>
      </c>
      <c r="G358" s="67">
        <v>5655</v>
      </c>
      <c r="H358" s="67">
        <v>0</v>
      </c>
      <c r="I358" s="67">
        <v>0</v>
      </c>
      <c r="K358" s="3">
        <v>30</v>
      </c>
      <c r="L358" s="2">
        <v>42005</v>
      </c>
      <c r="M358" s="2">
        <v>42369</v>
      </c>
      <c r="N358" s="3">
        <v>0</v>
      </c>
      <c r="P358" s="3">
        <v>217.5</v>
      </c>
      <c r="Q358" s="92">
        <f>IF(J358-F358&gt;0,IF(R358="S",J358-F358,0),0)</f>
        <v>0</v>
      </c>
      <c r="R358" s="67" t="str">
        <f>IF(G358-H358-I358-P358&gt;0,"N","S")</f>
        <v>N</v>
      </c>
      <c r="S358" s="3">
        <f>IF(G358-H358-I358-P358&gt;0,G358-H358-I358-P358,0)</f>
        <v>5437.5</v>
      </c>
      <c r="T358" s="67">
        <f>IF(J358-D358&gt;0,IF(R358="S",J358-D358,0),0)</f>
        <v>0</v>
      </c>
      <c r="U358" s="67">
        <f>IF(R358="S",H358*Q358,0)</f>
        <v>0</v>
      </c>
      <c r="V358" s="3">
        <f>IF(R358="S",H358*T358,0)</f>
        <v>0</v>
      </c>
      <c r="W358" s="3">
        <f>IF(R358="S",J358-F358-K358,0)</f>
        <v>0</v>
      </c>
      <c r="X358" s="3">
        <f>IF(R358="S",H358*W358,0)</f>
        <v>0</v>
      </c>
      <c r="Z358" s="2"/>
      <c r="AB358" s="2"/>
      <c r="AC358" s="2"/>
    </row>
    <row r="359" spans="1:29" ht="12.75">
      <c r="A359" s="3">
        <v>2014</v>
      </c>
      <c r="B359" s="3">
        <v>107</v>
      </c>
      <c r="C359" s="1" t="s">
        <v>186</v>
      </c>
      <c r="D359" s="2">
        <v>41843</v>
      </c>
      <c r="E359" s="1" t="s">
        <v>157</v>
      </c>
      <c r="F359" s="2">
        <v>41843</v>
      </c>
      <c r="G359" s="67">
        <v>5723.52</v>
      </c>
      <c r="H359" s="67">
        <v>0</v>
      </c>
      <c r="I359" s="67">
        <v>0</v>
      </c>
      <c r="K359" s="3">
        <v>30</v>
      </c>
      <c r="L359" s="2">
        <v>42005</v>
      </c>
      <c r="M359" s="2">
        <v>42369</v>
      </c>
      <c r="N359" s="3">
        <v>0</v>
      </c>
      <c r="P359" s="3">
        <v>0</v>
      </c>
      <c r="Q359" s="92">
        <f>IF(J359-F359&gt;0,IF(R359="S",J359-F359,0),0)</f>
        <v>0</v>
      </c>
      <c r="R359" s="67" t="str">
        <f>IF(G359-H359-I359-P359&gt;0,"N","S")</f>
        <v>N</v>
      </c>
      <c r="S359" s="3">
        <f>IF(G359-H359-I359-P359&gt;0,G359-H359-I359-P359,0)</f>
        <v>5723.52</v>
      </c>
      <c r="T359" s="67">
        <f>IF(J359-D359&gt;0,IF(R359="S",J359-D359,0),0)</f>
        <v>0</v>
      </c>
      <c r="U359" s="67">
        <f>IF(R359="S",H359*Q359,0)</f>
        <v>0</v>
      </c>
      <c r="V359" s="3">
        <f>IF(R359="S",H359*T359,0)</f>
        <v>0</v>
      </c>
      <c r="W359" s="3">
        <f>IF(R359="S",J359-F359-K359,0)</f>
        <v>0</v>
      </c>
      <c r="X359" s="3">
        <f>IF(R359="S",H359*W359,0)</f>
        <v>0</v>
      </c>
      <c r="Z359" s="2"/>
      <c r="AB359" s="2"/>
      <c r="AC359" s="2"/>
    </row>
    <row r="360" spans="1:29" ht="12.75">
      <c r="A360" s="3">
        <v>2014</v>
      </c>
      <c r="B360" s="3">
        <v>108</v>
      </c>
      <c r="C360" s="1" t="s">
        <v>179</v>
      </c>
      <c r="D360" s="2">
        <v>41838</v>
      </c>
      <c r="E360" s="1" t="s">
        <v>187</v>
      </c>
      <c r="F360" s="2">
        <v>41848</v>
      </c>
      <c r="G360" s="67">
        <v>60</v>
      </c>
      <c r="H360" s="67">
        <v>0</v>
      </c>
      <c r="I360" s="67">
        <v>0</v>
      </c>
      <c r="K360" s="3">
        <v>30</v>
      </c>
      <c r="L360" s="2">
        <v>42005</v>
      </c>
      <c r="M360" s="2">
        <v>42369</v>
      </c>
      <c r="N360" s="3">
        <v>0</v>
      </c>
      <c r="P360" s="3">
        <v>0</v>
      </c>
      <c r="Q360" s="92">
        <f>IF(J360-F360&gt;0,IF(R360="S",J360-F360,0),0)</f>
        <v>0</v>
      </c>
      <c r="R360" s="67" t="str">
        <f>IF(G360-H360-I360-P360&gt;0,"N","S")</f>
        <v>N</v>
      </c>
      <c r="S360" s="3">
        <f>IF(G360-H360-I360-P360&gt;0,G360-H360-I360-P360,0)</f>
        <v>60</v>
      </c>
      <c r="T360" s="67">
        <f>IF(J360-D360&gt;0,IF(R360="S",J360-D360,0),0)</f>
        <v>0</v>
      </c>
      <c r="U360" s="67">
        <f>IF(R360="S",H360*Q360,0)</f>
        <v>0</v>
      </c>
      <c r="V360" s="3">
        <f>IF(R360="S",H360*T360,0)</f>
        <v>0</v>
      </c>
      <c r="W360" s="3">
        <f>IF(R360="S",J360-F360-K360,0)</f>
        <v>0</v>
      </c>
      <c r="X360" s="3">
        <f>IF(R360="S",H360*W360,0)</f>
        <v>0</v>
      </c>
      <c r="Z360" s="2"/>
      <c r="AB360" s="2"/>
      <c r="AC360" s="2"/>
    </row>
    <row r="361" spans="1:29" ht="12.75">
      <c r="A361" s="3">
        <v>2014</v>
      </c>
      <c r="B361" s="3">
        <v>110</v>
      </c>
      <c r="C361" s="1" t="s">
        <v>167</v>
      </c>
      <c r="D361" s="2">
        <v>41843</v>
      </c>
      <c r="E361" s="1" t="s">
        <v>188</v>
      </c>
      <c r="F361" s="2">
        <v>41859</v>
      </c>
      <c r="G361" s="67">
        <v>36.72</v>
      </c>
      <c r="H361" s="67">
        <v>0</v>
      </c>
      <c r="I361" s="67">
        <v>0</v>
      </c>
      <c r="K361" s="3">
        <v>30</v>
      </c>
      <c r="L361" s="2">
        <v>42005</v>
      </c>
      <c r="M361" s="2">
        <v>42369</v>
      </c>
      <c r="N361" s="3">
        <v>0</v>
      </c>
      <c r="P361" s="3">
        <v>0</v>
      </c>
      <c r="Q361" s="92">
        <f>IF(J361-F361&gt;0,IF(R361="S",J361-F361,0),0)</f>
        <v>0</v>
      </c>
      <c r="R361" s="67" t="str">
        <f>IF(G361-H361-I361-P361&gt;0,"N","S")</f>
        <v>N</v>
      </c>
      <c r="S361" s="3">
        <f>IF(G361-H361-I361-P361&gt;0,G361-H361-I361-P361,0)</f>
        <v>36.72</v>
      </c>
      <c r="T361" s="67">
        <f>IF(J361-D361&gt;0,IF(R361="S",J361-D361,0),0)</f>
        <v>0</v>
      </c>
      <c r="U361" s="67">
        <f>IF(R361="S",H361*Q361,0)</f>
        <v>0</v>
      </c>
      <c r="V361" s="3">
        <f>IF(R361="S",H361*T361,0)</f>
        <v>0</v>
      </c>
      <c r="W361" s="3">
        <f>IF(R361="S",J361-F361-K361,0)</f>
        <v>0</v>
      </c>
      <c r="X361" s="3">
        <f>IF(R361="S",H361*W361,0)</f>
        <v>0</v>
      </c>
      <c r="Z361" s="2"/>
      <c r="AB361" s="2"/>
      <c r="AC361" s="2"/>
    </row>
    <row r="362" spans="1:29" ht="12.75">
      <c r="A362" s="3">
        <v>2014</v>
      </c>
      <c r="B362" s="3">
        <v>113</v>
      </c>
      <c r="C362" s="1" t="s">
        <v>189</v>
      </c>
      <c r="D362" s="2">
        <v>41890</v>
      </c>
      <c r="E362" s="1" t="s">
        <v>123</v>
      </c>
      <c r="F362" s="2">
        <v>41897</v>
      </c>
      <c r="G362" s="67">
        <v>11173.8</v>
      </c>
      <c r="H362" s="67">
        <v>0</v>
      </c>
      <c r="I362" s="67">
        <v>0</v>
      </c>
      <c r="K362" s="3">
        <v>30</v>
      </c>
      <c r="L362" s="2">
        <v>42005</v>
      </c>
      <c r="M362" s="2">
        <v>42369</v>
      </c>
      <c r="N362" s="3">
        <v>0</v>
      </c>
      <c r="P362" s="3">
        <v>0</v>
      </c>
      <c r="Q362" s="92">
        <f>IF(J362-F362&gt;0,IF(R362="S",J362-F362,0),0)</f>
        <v>0</v>
      </c>
      <c r="R362" s="67" t="str">
        <f>IF(G362-H362-I362-P362&gt;0,"N","S")</f>
        <v>N</v>
      </c>
      <c r="S362" s="3">
        <f>IF(G362-H362-I362-P362&gt;0,G362-H362-I362-P362,0)</f>
        <v>11173.8</v>
      </c>
      <c r="T362" s="67">
        <f>IF(J362-D362&gt;0,IF(R362="S",J362-D362,0),0)</f>
        <v>0</v>
      </c>
      <c r="U362" s="67">
        <f>IF(R362="S",H362*Q362,0)</f>
        <v>0</v>
      </c>
      <c r="V362" s="3">
        <f>IF(R362="S",H362*T362,0)</f>
        <v>0</v>
      </c>
      <c r="W362" s="3">
        <f>IF(R362="S",J362-F362-K362,0)</f>
        <v>0</v>
      </c>
      <c r="X362" s="3">
        <f>IF(R362="S",H362*W362,0)</f>
        <v>0</v>
      </c>
      <c r="Z362" s="2"/>
      <c r="AB362" s="2"/>
      <c r="AC362" s="2"/>
    </row>
    <row r="363" spans="1:29" ht="12.75">
      <c r="A363" s="3">
        <v>2014</v>
      </c>
      <c r="B363" s="3">
        <v>115</v>
      </c>
      <c r="C363" s="1" t="s">
        <v>190</v>
      </c>
      <c r="D363" s="2">
        <v>41900</v>
      </c>
      <c r="E363" s="1" t="s">
        <v>191</v>
      </c>
      <c r="F363" s="2">
        <v>41904</v>
      </c>
      <c r="G363" s="67">
        <v>9.3</v>
      </c>
      <c r="H363" s="67">
        <v>0</v>
      </c>
      <c r="I363" s="67">
        <v>0</v>
      </c>
      <c r="K363" s="3">
        <v>30</v>
      </c>
      <c r="L363" s="2">
        <v>42005</v>
      </c>
      <c r="M363" s="2">
        <v>42369</v>
      </c>
      <c r="N363" s="3">
        <v>0</v>
      </c>
      <c r="P363" s="3">
        <v>1.68</v>
      </c>
      <c r="Q363" s="92">
        <f>IF(J363-F363&gt;0,IF(R363="S",J363-F363,0),0)</f>
        <v>0</v>
      </c>
      <c r="R363" s="67" t="str">
        <f>IF(G363-H363-I363-P363&gt;0,"N","S")</f>
        <v>N</v>
      </c>
      <c r="S363" s="3">
        <f>IF(G363-H363-I363-P363&gt;0,G363-H363-I363-P363,0)</f>
        <v>7.62</v>
      </c>
      <c r="T363" s="67">
        <f>IF(J363-D363&gt;0,IF(R363="S",J363-D363,0),0)</f>
        <v>0</v>
      </c>
      <c r="U363" s="67">
        <f>IF(R363="S",H363*Q363,0)</f>
        <v>0</v>
      </c>
      <c r="V363" s="3">
        <f>IF(R363="S",H363*T363,0)</f>
        <v>0</v>
      </c>
      <c r="W363" s="3">
        <f>IF(R363="S",J363-F363-K363,0)</f>
        <v>0</v>
      </c>
      <c r="X363" s="3">
        <f>IF(R363="S",H363*W363,0)</f>
        <v>0</v>
      </c>
      <c r="Z363" s="2"/>
      <c r="AB363" s="2"/>
      <c r="AC363" s="2"/>
    </row>
    <row r="364" spans="1:29" ht="12.75">
      <c r="A364" s="3">
        <v>2014</v>
      </c>
      <c r="B364" s="3">
        <v>121</v>
      </c>
      <c r="C364" s="1" t="s">
        <v>194</v>
      </c>
      <c r="D364" s="2">
        <v>41912</v>
      </c>
      <c r="E364" s="1" t="s">
        <v>127</v>
      </c>
      <c r="F364" s="2">
        <v>41918</v>
      </c>
      <c r="G364" s="67">
        <v>96.89</v>
      </c>
      <c r="H364" s="67">
        <v>0</v>
      </c>
      <c r="I364" s="67">
        <v>0</v>
      </c>
      <c r="K364" s="3">
        <v>30</v>
      </c>
      <c r="L364" s="2">
        <v>42005</v>
      </c>
      <c r="M364" s="2">
        <v>42369</v>
      </c>
      <c r="N364" s="3">
        <v>0</v>
      </c>
      <c r="P364" s="3">
        <v>0</v>
      </c>
      <c r="Q364" s="92">
        <f>IF(J364-F364&gt;0,IF(R364="S",J364-F364,0),0)</f>
        <v>0</v>
      </c>
      <c r="R364" s="67" t="str">
        <f>IF(G364-H364-I364-P364&gt;0,"N","S")</f>
        <v>N</v>
      </c>
      <c r="S364" s="3">
        <f>IF(G364-H364-I364-P364&gt;0,G364-H364-I364-P364,0)</f>
        <v>96.89</v>
      </c>
      <c r="T364" s="67">
        <f>IF(J364-D364&gt;0,IF(R364="S",J364-D364,0),0)</f>
        <v>0</v>
      </c>
      <c r="U364" s="67">
        <f>IF(R364="S",H364*Q364,0)</f>
        <v>0</v>
      </c>
      <c r="V364" s="3">
        <f>IF(R364="S",H364*T364,0)</f>
        <v>0</v>
      </c>
      <c r="W364" s="3">
        <f>IF(R364="S",J364-F364-K364,0)</f>
        <v>0</v>
      </c>
      <c r="X364" s="3">
        <f>IF(R364="S",H364*W364,0)</f>
        <v>0</v>
      </c>
      <c r="Z364" s="2"/>
      <c r="AB364" s="2"/>
      <c r="AC364" s="2"/>
    </row>
    <row r="365" spans="1:29" ht="12.75">
      <c r="A365" s="3">
        <v>2014</v>
      </c>
      <c r="B365" s="3">
        <v>128</v>
      </c>
      <c r="C365" s="1" t="s">
        <v>182</v>
      </c>
      <c r="D365" s="2">
        <v>41870</v>
      </c>
      <c r="E365" s="1" t="s">
        <v>196</v>
      </c>
      <c r="F365" s="2">
        <v>41925</v>
      </c>
      <c r="G365" s="67">
        <v>130</v>
      </c>
      <c r="H365" s="67">
        <v>0</v>
      </c>
      <c r="I365" s="67">
        <v>0</v>
      </c>
      <c r="K365" s="3">
        <v>30</v>
      </c>
      <c r="L365" s="2">
        <v>42005</v>
      </c>
      <c r="M365" s="2">
        <v>42369</v>
      </c>
      <c r="N365" s="3">
        <v>0</v>
      </c>
      <c r="P365" s="3">
        <v>0</v>
      </c>
      <c r="Q365" s="92">
        <f>IF(J365-F365&gt;0,IF(R365="S",J365-F365,0),0)</f>
        <v>0</v>
      </c>
      <c r="R365" s="67" t="str">
        <f>IF(G365-H365-I365-P365&gt;0,"N","S")</f>
        <v>N</v>
      </c>
      <c r="S365" s="3">
        <f>IF(G365-H365-I365-P365&gt;0,G365-H365-I365-P365,0)</f>
        <v>130</v>
      </c>
      <c r="T365" s="67">
        <f>IF(J365-D365&gt;0,IF(R365="S",J365-D365,0),0)</f>
        <v>0</v>
      </c>
      <c r="U365" s="67">
        <f>IF(R365="S",H365*Q365,0)</f>
        <v>0</v>
      </c>
      <c r="V365" s="3">
        <f>IF(R365="S",H365*T365,0)</f>
        <v>0</v>
      </c>
      <c r="W365" s="3">
        <f>IF(R365="S",J365-F365-K365,0)</f>
        <v>0</v>
      </c>
      <c r="X365" s="3">
        <f>IF(R365="S",H365*W365,0)</f>
        <v>0</v>
      </c>
      <c r="Z365" s="2"/>
      <c r="AB365" s="2"/>
      <c r="AC365" s="2"/>
    </row>
    <row r="366" spans="1:29" ht="12.75">
      <c r="A366" s="3">
        <v>2014</v>
      </c>
      <c r="B366" s="3">
        <v>267</v>
      </c>
      <c r="C366" s="1" t="s">
        <v>197</v>
      </c>
      <c r="D366" s="2">
        <v>41924</v>
      </c>
      <c r="E366" s="1" t="s">
        <v>198</v>
      </c>
      <c r="F366" s="2">
        <v>41932</v>
      </c>
      <c r="G366" s="67">
        <v>2.26</v>
      </c>
      <c r="H366" s="67">
        <v>0</v>
      </c>
      <c r="I366" s="67">
        <v>0</v>
      </c>
      <c r="K366" s="3">
        <v>30</v>
      </c>
      <c r="L366" s="2">
        <v>42005</v>
      </c>
      <c r="M366" s="2">
        <v>42369</v>
      </c>
      <c r="N366" s="3">
        <v>0</v>
      </c>
      <c r="P366" s="3">
        <v>0</v>
      </c>
      <c r="Q366" s="92">
        <f>IF(J366-F366&gt;0,IF(R366="S",J366-F366,0),0)</f>
        <v>0</v>
      </c>
      <c r="R366" s="67" t="str">
        <f>IF(G366-H366-I366-P366&gt;0,"N","S")</f>
        <v>N</v>
      </c>
      <c r="S366" s="3">
        <f>IF(G366-H366-I366-P366&gt;0,G366-H366-I366-P366,0)</f>
        <v>2.26</v>
      </c>
      <c r="T366" s="67">
        <f>IF(J366-D366&gt;0,IF(R366="S",J366-D366,0),0)</f>
        <v>0</v>
      </c>
      <c r="U366" s="67">
        <f>IF(R366="S",H366*Q366,0)</f>
        <v>0</v>
      </c>
      <c r="V366" s="3">
        <f>IF(R366="S",H366*T366,0)</f>
        <v>0</v>
      </c>
      <c r="W366" s="3">
        <f>IF(R366="S",J366-F366-K366,0)</f>
        <v>0</v>
      </c>
      <c r="X366" s="3">
        <f>IF(R366="S",H366*W366,0)</f>
        <v>0</v>
      </c>
      <c r="Z366" s="2"/>
      <c r="AB366" s="2"/>
      <c r="AC366" s="2"/>
    </row>
    <row r="367" spans="1:29" ht="12.75">
      <c r="A367" s="3">
        <v>2014</v>
      </c>
      <c r="B367" s="3">
        <v>268</v>
      </c>
      <c r="C367" s="1" t="s">
        <v>197</v>
      </c>
      <c r="D367" s="2">
        <v>41924</v>
      </c>
      <c r="E367" s="1" t="s">
        <v>199</v>
      </c>
      <c r="F367" s="2">
        <v>41932</v>
      </c>
      <c r="G367" s="67">
        <v>2.26</v>
      </c>
      <c r="H367" s="67">
        <v>0</v>
      </c>
      <c r="I367" s="67">
        <v>0</v>
      </c>
      <c r="K367" s="3">
        <v>30</v>
      </c>
      <c r="L367" s="2">
        <v>42005</v>
      </c>
      <c r="M367" s="2">
        <v>42369</v>
      </c>
      <c r="N367" s="3">
        <v>0</v>
      </c>
      <c r="P367" s="3">
        <v>0</v>
      </c>
      <c r="Q367" s="92">
        <f>IF(J367-F367&gt;0,IF(R367="S",J367-F367,0),0)</f>
        <v>0</v>
      </c>
      <c r="R367" s="67" t="str">
        <f>IF(G367-H367-I367-P367&gt;0,"N","S")</f>
        <v>N</v>
      </c>
      <c r="S367" s="3">
        <f>IF(G367-H367-I367-P367&gt;0,G367-H367-I367-P367,0)</f>
        <v>2.26</v>
      </c>
      <c r="T367" s="67">
        <f>IF(J367-D367&gt;0,IF(R367="S",J367-D367,0),0)</f>
        <v>0</v>
      </c>
      <c r="U367" s="67">
        <f>IF(R367="S",H367*Q367,0)</f>
        <v>0</v>
      </c>
      <c r="V367" s="3">
        <f>IF(R367="S",H367*T367,0)</f>
        <v>0</v>
      </c>
      <c r="W367" s="3">
        <f>IF(R367="S",J367-F367-K367,0)</f>
        <v>0</v>
      </c>
      <c r="X367" s="3">
        <f>IF(R367="S",H367*W367,0)</f>
        <v>0</v>
      </c>
      <c r="Z367" s="2"/>
      <c r="AB367" s="2"/>
      <c r="AC367" s="2"/>
    </row>
    <row r="368" spans="1:29" ht="12.75">
      <c r="A368" s="3">
        <v>2014</v>
      </c>
      <c r="B368" s="3">
        <v>133</v>
      </c>
      <c r="C368" s="1" t="s">
        <v>203</v>
      </c>
      <c r="D368" s="2">
        <v>41927</v>
      </c>
      <c r="E368" s="1" t="s">
        <v>204</v>
      </c>
      <c r="F368" s="2">
        <v>41934</v>
      </c>
      <c r="G368" s="67">
        <v>390</v>
      </c>
      <c r="H368" s="67">
        <v>0</v>
      </c>
      <c r="I368" s="67">
        <v>0</v>
      </c>
      <c r="K368" s="3">
        <v>30</v>
      </c>
      <c r="L368" s="2">
        <v>42005</v>
      </c>
      <c r="M368" s="2">
        <v>42369</v>
      </c>
      <c r="N368" s="3">
        <v>0</v>
      </c>
      <c r="P368" s="3">
        <v>0</v>
      </c>
      <c r="Q368" s="92">
        <f>IF(J368-F368&gt;0,IF(R368="S",J368-F368,0),0)</f>
        <v>0</v>
      </c>
      <c r="R368" s="67" t="str">
        <f>IF(G368-H368-I368-P368&gt;0,"N","S")</f>
        <v>N</v>
      </c>
      <c r="S368" s="3">
        <f>IF(G368-H368-I368-P368&gt;0,G368-H368-I368-P368,0)</f>
        <v>390</v>
      </c>
      <c r="T368" s="67">
        <f>IF(J368-D368&gt;0,IF(R368="S",J368-D368,0),0)</f>
        <v>0</v>
      </c>
      <c r="U368" s="67">
        <f>IF(R368="S",H368*Q368,0)</f>
        <v>0</v>
      </c>
      <c r="V368" s="3">
        <f>IF(R368="S",H368*T368,0)</f>
        <v>0</v>
      </c>
      <c r="W368" s="3">
        <f>IF(R368="S",J368-F368-K368,0)</f>
        <v>0</v>
      </c>
      <c r="X368" s="3">
        <f>IF(R368="S",H368*W368,0)</f>
        <v>0</v>
      </c>
      <c r="Z368" s="2"/>
      <c r="AB368" s="2"/>
      <c r="AC368" s="2"/>
    </row>
    <row r="369" spans="1:29" ht="12.75">
      <c r="A369" s="3">
        <v>2014</v>
      </c>
      <c r="B369" s="3">
        <v>134</v>
      </c>
      <c r="C369" s="1" t="s">
        <v>205</v>
      </c>
      <c r="D369" s="2">
        <v>41936</v>
      </c>
      <c r="E369" s="1" t="s">
        <v>206</v>
      </c>
      <c r="F369" s="2">
        <v>41939</v>
      </c>
      <c r="G369" s="67">
        <v>325</v>
      </c>
      <c r="H369" s="67">
        <v>0</v>
      </c>
      <c r="I369" s="67">
        <v>0</v>
      </c>
      <c r="K369" s="3">
        <v>30</v>
      </c>
      <c r="L369" s="2">
        <v>42005</v>
      </c>
      <c r="M369" s="2">
        <v>42369</v>
      </c>
      <c r="N369" s="3">
        <v>0</v>
      </c>
      <c r="P369" s="3">
        <v>0</v>
      </c>
      <c r="Q369" s="92">
        <f>IF(J369-F369&gt;0,IF(R369="S",J369-F369,0),0)</f>
        <v>0</v>
      </c>
      <c r="R369" s="67" t="str">
        <f>IF(G369-H369-I369-P369&gt;0,"N","S")</f>
        <v>N</v>
      </c>
      <c r="S369" s="3">
        <f>IF(G369-H369-I369-P369&gt;0,G369-H369-I369-P369,0)</f>
        <v>325</v>
      </c>
      <c r="T369" s="67">
        <f>IF(J369-D369&gt;0,IF(R369="S",J369-D369,0),0)</f>
        <v>0</v>
      </c>
      <c r="U369" s="67">
        <f>IF(R369="S",H369*Q369,0)</f>
        <v>0</v>
      </c>
      <c r="V369" s="3">
        <f>IF(R369="S",H369*T369,0)</f>
        <v>0</v>
      </c>
      <c r="W369" s="3">
        <f>IF(R369="S",J369-F369-K369,0)</f>
        <v>0</v>
      </c>
      <c r="X369" s="3">
        <f>IF(R369="S",H369*W369,0)</f>
        <v>0</v>
      </c>
      <c r="Z369" s="2"/>
      <c r="AB369" s="2"/>
      <c r="AC369" s="2"/>
    </row>
    <row r="370" spans="1:29" ht="12.75">
      <c r="A370" s="3">
        <v>2014</v>
      </c>
      <c r="B370" s="3">
        <v>135</v>
      </c>
      <c r="C370" s="1" t="s">
        <v>207</v>
      </c>
      <c r="D370" s="2">
        <v>41830</v>
      </c>
      <c r="E370" s="1" t="s">
        <v>208</v>
      </c>
      <c r="F370" s="2">
        <v>41940</v>
      </c>
      <c r="G370" s="67">
        <v>10198.64</v>
      </c>
      <c r="H370" s="67">
        <v>0</v>
      </c>
      <c r="I370" s="67">
        <v>0</v>
      </c>
      <c r="K370" s="3">
        <v>30</v>
      </c>
      <c r="L370" s="2">
        <v>42005</v>
      </c>
      <c r="M370" s="2">
        <v>42369</v>
      </c>
      <c r="N370" s="3">
        <v>0</v>
      </c>
      <c r="P370" s="3">
        <v>927.15</v>
      </c>
      <c r="Q370" s="92">
        <f>IF(J370-F370&gt;0,IF(R370="S",J370-F370,0),0)</f>
        <v>0</v>
      </c>
      <c r="R370" s="67" t="str">
        <f>IF(G370-H370-I370-P370&gt;0,"N","S")</f>
        <v>N</v>
      </c>
      <c r="S370" s="3">
        <f>IF(G370-H370-I370-P370&gt;0,G370-H370-I370-P370,0)</f>
        <v>9271.49</v>
      </c>
      <c r="T370" s="67">
        <f>IF(J370-D370&gt;0,IF(R370="S",J370-D370,0),0)</f>
        <v>0</v>
      </c>
      <c r="U370" s="67">
        <f>IF(R370="S",H370*Q370,0)</f>
        <v>0</v>
      </c>
      <c r="V370" s="3">
        <f>IF(R370="S",H370*T370,0)</f>
        <v>0</v>
      </c>
      <c r="W370" s="3">
        <f>IF(R370="S",J370-F370-K370,0)</f>
        <v>0</v>
      </c>
      <c r="X370" s="3">
        <f>IF(R370="S",H370*W370,0)</f>
        <v>0</v>
      </c>
      <c r="Z370" s="2"/>
      <c r="AB370" s="2"/>
      <c r="AC370" s="2"/>
    </row>
    <row r="371" spans="1:29" ht="12.75">
      <c r="A371" s="3">
        <v>2014</v>
      </c>
      <c r="B371" s="3">
        <v>146</v>
      </c>
      <c r="C371" s="1" t="s">
        <v>160</v>
      </c>
      <c r="D371" s="2">
        <v>41943</v>
      </c>
      <c r="E371" s="1" t="s">
        <v>213</v>
      </c>
      <c r="F371" s="2">
        <v>41955</v>
      </c>
      <c r="G371" s="67">
        <v>5870.35</v>
      </c>
      <c r="H371" s="67">
        <v>0</v>
      </c>
      <c r="I371" s="67">
        <v>0</v>
      </c>
      <c r="K371" s="3">
        <v>30</v>
      </c>
      <c r="L371" s="2">
        <v>42005</v>
      </c>
      <c r="M371" s="2">
        <v>42369</v>
      </c>
      <c r="N371" s="3">
        <v>0</v>
      </c>
      <c r="P371" s="3">
        <v>0</v>
      </c>
      <c r="Q371" s="92">
        <f>IF(J371-F371&gt;0,IF(R371="S",J371-F371,0),0)</f>
        <v>0</v>
      </c>
      <c r="R371" s="67" t="str">
        <f>IF(G371-H371-I371-P371&gt;0,"N","S")</f>
        <v>N</v>
      </c>
      <c r="S371" s="3">
        <f>IF(G371-H371-I371-P371&gt;0,G371-H371-I371-P371,0)</f>
        <v>5870.35</v>
      </c>
      <c r="T371" s="67">
        <f>IF(J371-D371&gt;0,IF(R371="S",J371-D371,0),0)</f>
        <v>0</v>
      </c>
      <c r="U371" s="67">
        <f>IF(R371="S",H371*Q371,0)</f>
        <v>0</v>
      </c>
      <c r="V371" s="3">
        <f>IF(R371="S",H371*T371,0)</f>
        <v>0</v>
      </c>
      <c r="W371" s="3">
        <f>IF(R371="S",J371-F371-K371,0)</f>
        <v>0</v>
      </c>
      <c r="X371" s="3">
        <f>IF(R371="S",H371*W371,0)</f>
        <v>0</v>
      </c>
      <c r="Z371" s="2"/>
      <c r="AB371" s="2"/>
      <c r="AC371" s="2"/>
    </row>
    <row r="372" spans="1:29" ht="12.75">
      <c r="A372" s="3">
        <v>2014</v>
      </c>
      <c r="B372" s="3">
        <v>148</v>
      </c>
      <c r="C372" s="1" t="s">
        <v>214</v>
      </c>
      <c r="D372" s="2">
        <v>41943</v>
      </c>
      <c r="E372" s="1" t="s">
        <v>215</v>
      </c>
      <c r="F372" s="2">
        <v>41956</v>
      </c>
      <c r="G372" s="67">
        <v>1260</v>
      </c>
      <c r="H372" s="67">
        <v>0</v>
      </c>
      <c r="I372" s="67">
        <v>0</v>
      </c>
      <c r="K372" s="3">
        <v>30</v>
      </c>
      <c r="L372" s="2">
        <v>42005</v>
      </c>
      <c r="M372" s="2">
        <v>42369</v>
      </c>
      <c r="N372" s="3">
        <v>0</v>
      </c>
      <c r="P372" s="3">
        <v>0</v>
      </c>
      <c r="Q372" s="92">
        <f>IF(J372-F372&gt;0,IF(R372="S",J372-F372,0),0)</f>
        <v>0</v>
      </c>
      <c r="R372" s="67" t="str">
        <f>IF(G372-H372-I372-P372&gt;0,"N","S")</f>
        <v>N</v>
      </c>
      <c r="S372" s="3">
        <f>IF(G372-H372-I372-P372&gt;0,G372-H372-I372-P372,0)</f>
        <v>1260</v>
      </c>
      <c r="T372" s="67">
        <f>IF(J372-D372&gt;0,IF(R372="S",J372-D372,0),0)</f>
        <v>0</v>
      </c>
      <c r="U372" s="67">
        <f>IF(R372="S",H372*Q372,0)</f>
        <v>0</v>
      </c>
      <c r="V372" s="3">
        <f>IF(R372="S",H372*T372,0)</f>
        <v>0</v>
      </c>
      <c r="W372" s="3">
        <f>IF(R372="S",J372-F372-K372,0)</f>
        <v>0</v>
      </c>
      <c r="X372" s="3">
        <f>IF(R372="S",H372*W372,0)</f>
        <v>0</v>
      </c>
      <c r="Z372" s="2"/>
      <c r="AB372" s="2"/>
      <c r="AC372" s="2"/>
    </row>
    <row r="373" spans="1:29" ht="12.75">
      <c r="A373" s="3">
        <v>2014</v>
      </c>
      <c r="B373" s="3">
        <v>186</v>
      </c>
      <c r="C373" s="1" t="s">
        <v>221</v>
      </c>
      <c r="D373" s="2">
        <v>41729</v>
      </c>
      <c r="E373" s="1" t="s">
        <v>222</v>
      </c>
      <c r="F373" s="2">
        <v>41976</v>
      </c>
      <c r="G373" s="67">
        <v>70.32</v>
      </c>
      <c r="H373" s="67">
        <v>0</v>
      </c>
      <c r="I373" s="67">
        <v>0</v>
      </c>
      <c r="K373" s="3">
        <v>30</v>
      </c>
      <c r="L373" s="2">
        <v>42005</v>
      </c>
      <c r="M373" s="2">
        <v>42369</v>
      </c>
      <c r="N373" s="3">
        <v>0</v>
      </c>
      <c r="P373" s="3">
        <v>0</v>
      </c>
      <c r="Q373" s="92">
        <f>IF(J373-F373&gt;0,IF(R373="S",J373-F373,0),0)</f>
        <v>0</v>
      </c>
      <c r="R373" s="67" t="str">
        <f>IF(G373-H373-I373-P373&gt;0,"N","S")</f>
        <v>N</v>
      </c>
      <c r="S373" s="3">
        <f>IF(G373-H373-I373-P373&gt;0,G373-H373-I373-P373,0)</f>
        <v>70.32</v>
      </c>
      <c r="T373" s="67">
        <f>IF(J373-D373&gt;0,IF(R373="S",J373-D373,0),0)</f>
        <v>0</v>
      </c>
      <c r="U373" s="67">
        <f>IF(R373="S",H373*Q373,0)</f>
        <v>0</v>
      </c>
      <c r="V373" s="3">
        <f>IF(R373="S",H373*T373,0)</f>
        <v>0</v>
      </c>
      <c r="W373" s="3">
        <f>IF(R373="S",J373-F373-K373,0)</f>
        <v>0</v>
      </c>
      <c r="X373" s="3">
        <f>IF(R373="S",H373*W373,0)</f>
        <v>0</v>
      </c>
      <c r="Z373" s="2"/>
      <c r="AB373" s="2"/>
      <c r="AC373" s="2"/>
    </row>
    <row r="374" spans="1:29" ht="12.75">
      <c r="A374" s="3">
        <v>2014</v>
      </c>
      <c r="B374" s="3">
        <v>184</v>
      </c>
      <c r="C374" s="1" t="s">
        <v>221</v>
      </c>
      <c r="D374" s="2">
        <v>41760</v>
      </c>
      <c r="E374" s="1" t="s">
        <v>223</v>
      </c>
      <c r="F374" s="2">
        <v>41976</v>
      </c>
      <c r="G374" s="67">
        <v>54.17</v>
      </c>
      <c r="H374" s="67">
        <v>0</v>
      </c>
      <c r="I374" s="67">
        <v>0</v>
      </c>
      <c r="K374" s="3">
        <v>30</v>
      </c>
      <c r="L374" s="2">
        <v>42005</v>
      </c>
      <c r="M374" s="2">
        <v>42369</v>
      </c>
      <c r="N374" s="3">
        <v>0</v>
      </c>
      <c r="P374" s="3">
        <v>0</v>
      </c>
      <c r="Q374" s="92">
        <f>IF(J374-F374&gt;0,IF(R374="S",J374-F374,0),0)</f>
        <v>0</v>
      </c>
      <c r="R374" s="67" t="str">
        <f>IF(G374-H374-I374-P374&gt;0,"N","S")</f>
        <v>N</v>
      </c>
      <c r="S374" s="3">
        <f>IF(G374-H374-I374-P374&gt;0,G374-H374-I374-P374,0)</f>
        <v>54.17</v>
      </c>
      <c r="T374" s="67">
        <f>IF(J374-D374&gt;0,IF(R374="S",J374-D374,0),0)</f>
        <v>0</v>
      </c>
      <c r="U374" s="67">
        <f>IF(R374="S",H374*Q374,0)</f>
        <v>0</v>
      </c>
      <c r="V374" s="3">
        <f>IF(R374="S",H374*T374,0)</f>
        <v>0</v>
      </c>
      <c r="W374" s="3">
        <f>IF(R374="S",J374-F374-K374,0)</f>
        <v>0</v>
      </c>
      <c r="X374" s="3">
        <f>IF(R374="S",H374*W374,0)</f>
        <v>0</v>
      </c>
      <c r="Z374" s="2"/>
      <c r="AB374" s="2"/>
      <c r="AC374" s="2"/>
    </row>
    <row r="375" spans="1:29" ht="12.75">
      <c r="A375" s="3">
        <v>2014</v>
      </c>
      <c r="B375" s="3">
        <v>177</v>
      </c>
      <c r="C375" s="1" t="s">
        <v>221</v>
      </c>
      <c r="D375" s="2">
        <v>41791</v>
      </c>
      <c r="E375" s="1" t="s">
        <v>224</v>
      </c>
      <c r="F375" s="2">
        <v>41976</v>
      </c>
      <c r="G375" s="67">
        <v>97.9</v>
      </c>
      <c r="H375" s="67">
        <v>0</v>
      </c>
      <c r="I375" s="67">
        <v>0</v>
      </c>
      <c r="K375" s="3">
        <v>30</v>
      </c>
      <c r="L375" s="2">
        <v>42005</v>
      </c>
      <c r="M375" s="2">
        <v>42369</v>
      </c>
      <c r="N375" s="3">
        <v>0</v>
      </c>
      <c r="P375" s="3">
        <v>0</v>
      </c>
      <c r="Q375" s="92">
        <f>IF(J375-F375&gt;0,IF(R375="S",J375-F375,0),0)</f>
        <v>0</v>
      </c>
      <c r="R375" s="67" t="str">
        <f>IF(G375-H375-I375-P375&gt;0,"N","S")</f>
        <v>N</v>
      </c>
      <c r="S375" s="3">
        <f>IF(G375-H375-I375-P375&gt;0,G375-H375-I375-P375,0)</f>
        <v>97.9</v>
      </c>
      <c r="T375" s="67">
        <f>IF(J375-D375&gt;0,IF(R375="S",J375-D375,0),0)</f>
        <v>0</v>
      </c>
      <c r="U375" s="67">
        <f>IF(R375="S",H375*Q375,0)</f>
        <v>0</v>
      </c>
      <c r="V375" s="3">
        <f>IF(R375="S",H375*T375,0)</f>
        <v>0</v>
      </c>
      <c r="W375" s="3">
        <f>IF(R375="S",J375-F375-K375,0)</f>
        <v>0</v>
      </c>
      <c r="X375" s="3">
        <f>IF(R375="S",H375*W375,0)</f>
        <v>0</v>
      </c>
      <c r="Z375" s="2"/>
      <c r="AB375" s="2"/>
      <c r="AC375" s="2"/>
    </row>
    <row r="376" spans="1:29" ht="12.75">
      <c r="A376" s="3">
        <v>2014</v>
      </c>
      <c r="B376" s="3">
        <v>182</v>
      </c>
      <c r="C376" s="1" t="s">
        <v>221</v>
      </c>
      <c r="D376" s="2">
        <v>41791</v>
      </c>
      <c r="E376" s="1" t="s">
        <v>225</v>
      </c>
      <c r="F376" s="2">
        <v>41976</v>
      </c>
      <c r="G376" s="67">
        <v>88.65</v>
      </c>
      <c r="H376" s="67">
        <v>0</v>
      </c>
      <c r="I376" s="67">
        <v>0</v>
      </c>
      <c r="K376" s="3">
        <v>30</v>
      </c>
      <c r="L376" s="2">
        <v>42005</v>
      </c>
      <c r="M376" s="2">
        <v>42369</v>
      </c>
      <c r="N376" s="3">
        <v>0</v>
      </c>
      <c r="P376" s="3">
        <v>0</v>
      </c>
      <c r="Q376" s="92">
        <f>IF(J376-F376&gt;0,IF(R376="S",J376-F376,0),0)</f>
        <v>0</v>
      </c>
      <c r="R376" s="67" t="str">
        <f>IF(G376-H376-I376-P376&gt;0,"N","S")</f>
        <v>N</v>
      </c>
      <c r="S376" s="3">
        <f>IF(G376-H376-I376-P376&gt;0,G376-H376-I376-P376,0)</f>
        <v>88.65</v>
      </c>
      <c r="T376" s="67">
        <f>IF(J376-D376&gt;0,IF(R376="S",J376-D376,0),0)</f>
        <v>0</v>
      </c>
      <c r="U376" s="67">
        <f>IF(R376="S",H376*Q376,0)</f>
        <v>0</v>
      </c>
      <c r="V376" s="3">
        <f>IF(R376="S",H376*T376,0)</f>
        <v>0</v>
      </c>
      <c r="W376" s="3">
        <f>IF(R376="S",J376-F376-K376,0)</f>
        <v>0</v>
      </c>
      <c r="X376" s="3">
        <f>IF(R376="S",H376*W376,0)</f>
        <v>0</v>
      </c>
      <c r="Z376" s="2"/>
      <c r="AB376" s="2"/>
      <c r="AC376" s="2"/>
    </row>
    <row r="377" spans="1:29" ht="12.75">
      <c r="A377" s="3">
        <v>2014</v>
      </c>
      <c r="B377" s="3">
        <v>183</v>
      </c>
      <c r="C377" s="1" t="s">
        <v>221</v>
      </c>
      <c r="D377" s="2">
        <v>41791</v>
      </c>
      <c r="E377" s="1" t="s">
        <v>226</v>
      </c>
      <c r="F377" s="2">
        <v>41976</v>
      </c>
      <c r="G377" s="67">
        <v>83.19</v>
      </c>
      <c r="H377" s="67">
        <v>0</v>
      </c>
      <c r="I377" s="67">
        <v>0</v>
      </c>
      <c r="K377" s="3">
        <v>30</v>
      </c>
      <c r="L377" s="2">
        <v>42005</v>
      </c>
      <c r="M377" s="2">
        <v>42369</v>
      </c>
      <c r="N377" s="3">
        <v>0</v>
      </c>
      <c r="P377" s="3">
        <v>0</v>
      </c>
      <c r="Q377" s="92">
        <f>IF(J377-F377&gt;0,IF(R377="S",J377-F377,0),0)</f>
        <v>0</v>
      </c>
      <c r="R377" s="67" t="str">
        <f>IF(G377-H377-I377-P377&gt;0,"N","S")</f>
        <v>N</v>
      </c>
      <c r="S377" s="3">
        <f>IF(G377-H377-I377-P377&gt;0,G377-H377-I377-P377,0)</f>
        <v>83.19</v>
      </c>
      <c r="T377" s="67">
        <f>IF(J377-D377&gt;0,IF(R377="S",J377-D377,0),0)</f>
        <v>0</v>
      </c>
      <c r="U377" s="67">
        <f>IF(R377="S",H377*Q377,0)</f>
        <v>0</v>
      </c>
      <c r="V377" s="3">
        <f>IF(R377="S",H377*T377,0)</f>
        <v>0</v>
      </c>
      <c r="W377" s="3">
        <f>IF(R377="S",J377-F377-K377,0)</f>
        <v>0</v>
      </c>
      <c r="X377" s="3">
        <f>IF(R377="S",H377*W377,0)</f>
        <v>0</v>
      </c>
      <c r="Z377" s="2"/>
      <c r="AB377" s="2"/>
      <c r="AC377" s="2"/>
    </row>
    <row r="378" spans="1:29" ht="12.75">
      <c r="A378" s="3">
        <v>2014</v>
      </c>
      <c r="B378" s="3">
        <v>176</v>
      </c>
      <c r="C378" s="1" t="s">
        <v>221</v>
      </c>
      <c r="D378" s="2">
        <v>41821</v>
      </c>
      <c r="E378" s="1" t="s">
        <v>227</v>
      </c>
      <c r="F378" s="2">
        <v>41976</v>
      </c>
      <c r="G378" s="67">
        <v>88.39</v>
      </c>
      <c r="H378" s="67">
        <v>0</v>
      </c>
      <c r="I378" s="67">
        <v>0</v>
      </c>
      <c r="K378" s="3">
        <v>30</v>
      </c>
      <c r="L378" s="2">
        <v>42005</v>
      </c>
      <c r="M378" s="2">
        <v>42369</v>
      </c>
      <c r="N378" s="3">
        <v>0</v>
      </c>
      <c r="P378" s="3">
        <v>0</v>
      </c>
      <c r="Q378" s="92">
        <f>IF(J378-F378&gt;0,IF(R378="S",J378-F378,0),0)</f>
        <v>0</v>
      </c>
      <c r="R378" s="67" t="str">
        <f>IF(G378-H378-I378-P378&gt;0,"N","S")</f>
        <v>N</v>
      </c>
      <c r="S378" s="3">
        <f>IF(G378-H378-I378-P378&gt;0,G378-H378-I378-P378,0)</f>
        <v>88.39</v>
      </c>
      <c r="T378" s="67">
        <f>IF(J378-D378&gt;0,IF(R378="S",J378-D378,0),0)</f>
        <v>0</v>
      </c>
      <c r="U378" s="67">
        <f>IF(R378="S",H378*Q378,0)</f>
        <v>0</v>
      </c>
      <c r="V378" s="3">
        <f>IF(R378="S",H378*T378,0)</f>
        <v>0</v>
      </c>
      <c r="W378" s="3">
        <f>IF(R378="S",J378-F378-K378,0)</f>
        <v>0</v>
      </c>
      <c r="X378" s="3">
        <f>IF(R378="S",H378*W378,0)</f>
        <v>0</v>
      </c>
      <c r="Z378" s="2"/>
      <c r="AB378" s="2"/>
      <c r="AC378" s="2"/>
    </row>
    <row r="379" spans="1:29" ht="12.75">
      <c r="A379" s="3">
        <v>2014</v>
      </c>
      <c r="B379" s="3">
        <v>181</v>
      </c>
      <c r="C379" s="1" t="s">
        <v>221</v>
      </c>
      <c r="D379" s="2">
        <v>41821</v>
      </c>
      <c r="E379" s="1" t="s">
        <v>228</v>
      </c>
      <c r="F379" s="2">
        <v>41976</v>
      </c>
      <c r="G379" s="67">
        <v>135.76</v>
      </c>
      <c r="H379" s="67">
        <v>0</v>
      </c>
      <c r="I379" s="67">
        <v>0</v>
      </c>
      <c r="K379" s="3">
        <v>30</v>
      </c>
      <c r="L379" s="2">
        <v>42005</v>
      </c>
      <c r="M379" s="2">
        <v>42369</v>
      </c>
      <c r="N379" s="3">
        <v>0</v>
      </c>
      <c r="P379" s="3">
        <v>0</v>
      </c>
      <c r="Q379" s="92">
        <f>IF(J379-F379&gt;0,IF(R379="S",J379-F379,0),0)</f>
        <v>0</v>
      </c>
      <c r="R379" s="67" t="str">
        <f>IF(G379-H379-I379-P379&gt;0,"N","S")</f>
        <v>N</v>
      </c>
      <c r="S379" s="3">
        <f>IF(G379-H379-I379-P379&gt;0,G379-H379-I379-P379,0)</f>
        <v>135.76</v>
      </c>
      <c r="T379" s="67">
        <f>IF(J379-D379&gt;0,IF(R379="S",J379-D379,0),0)</f>
        <v>0</v>
      </c>
      <c r="U379" s="67">
        <f>IF(R379="S",H379*Q379,0)</f>
        <v>0</v>
      </c>
      <c r="V379" s="3">
        <f>IF(R379="S",H379*T379,0)</f>
        <v>0</v>
      </c>
      <c r="W379" s="3">
        <f>IF(R379="S",J379-F379-K379,0)</f>
        <v>0</v>
      </c>
      <c r="X379" s="3">
        <f>IF(R379="S",H379*W379,0)</f>
        <v>0</v>
      </c>
      <c r="Z379" s="2"/>
      <c r="AB379" s="2"/>
      <c r="AC379" s="2"/>
    </row>
    <row r="380" spans="1:29" ht="12.75">
      <c r="A380" s="3">
        <v>2014</v>
      </c>
      <c r="B380" s="3">
        <v>175</v>
      </c>
      <c r="C380" s="1" t="s">
        <v>221</v>
      </c>
      <c r="D380" s="2">
        <v>41883</v>
      </c>
      <c r="E380" s="1" t="s">
        <v>229</v>
      </c>
      <c r="F380" s="2">
        <v>41976</v>
      </c>
      <c r="G380" s="67">
        <v>78.92</v>
      </c>
      <c r="H380" s="67">
        <v>0</v>
      </c>
      <c r="I380" s="67">
        <v>0</v>
      </c>
      <c r="K380" s="3">
        <v>30</v>
      </c>
      <c r="L380" s="2">
        <v>42005</v>
      </c>
      <c r="M380" s="2">
        <v>42369</v>
      </c>
      <c r="N380" s="3">
        <v>0</v>
      </c>
      <c r="P380" s="3">
        <v>0</v>
      </c>
      <c r="Q380" s="92">
        <f>IF(J380-F380&gt;0,IF(R380="S",J380-F380,0),0)</f>
        <v>0</v>
      </c>
      <c r="R380" s="67" t="str">
        <f>IF(G380-H380-I380-P380&gt;0,"N","S")</f>
        <v>N</v>
      </c>
      <c r="S380" s="3">
        <f>IF(G380-H380-I380-P380&gt;0,G380-H380-I380-P380,0)</f>
        <v>78.92</v>
      </c>
      <c r="T380" s="67">
        <f>IF(J380-D380&gt;0,IF(R380="S",J380-D380,0),0)</f>
        <v>0</v>
      </c>
      <c r="U380" s="67">
        <f>IF(R380="S",H380*Q380,0)</f>
        <v>0</v>
      </c>
      <c r="V380" s="3">
        <f>IF(R380="S",H380*T380,0)</f>
        <v>0</v>
      </c>
      <c r="W380" s="3">
        <f>IF(R380="S",J380-F380-K380,0)</f>
        <v>0</v>
      </c>
      <c r="X380" s="3">
        <f>IF(R380="S",H380*W380,0)</f>
        <v>0</v>
      </c>
      <c r="Z380" s="2"/>
      <c r="AB380" s="2"/>
      <c r="AC380" s="2"/>
    </row>
    <row r="381" spans="1:29" ht="12.75">
      <c r="A381" s="3">
        <v>2014</v>
      </c>
      <c r="B381" s="3">
        <v>180</v>
      </c>
      <c r="C381" s="1" t="s">
        <v>221</v>
      </c>
      <c r="D381" s="2">
        <v>41883</v>
      </c>
      <c r="E381" s="1" t="s">
        <v>230</v>
      </c>
      <c r="F381" s="2">
        <v>41976</v>
      </c>
      <c r="G381" s="67">
        <v>137.15</v>
      </c>
      <c r="H381" s="67">
        <v>0</v>
      </c>
      <c r="I381" s="67">
        <v>0</v>
      </c>
      <c r="K381" s="3">
        <v>30</v>
      </c>
      <c r="L381" s="2">
        <v>42005</v>
      </c>
      <c r="M381" s="2">
        <v>42369</v>
      </c>
      <c r="N381" s="3">
        <v>0</v>
      </c>
      <c r="P381" s="3">
        <v>0</v>
      </c>
      <c r="Q381" s="92">
        <f>IF(J381-F381&gt;0,IF(R381="S",J381-F381,0),0)</f>
        <v>0</v>
      </c>
      <c r="R381" s="67" t="str">
        <f>IF(G381-H381-I381-P381&gt;0,"N","S")</f>
        <v>N</v>
      </c>
      <c r="S381" s="3">
        <f>IF(G381-H381-I381-P381&gt;0,G381-H381-I381-P381,0)</f>
        <v>137.15</v>
      </c>
      <c r="T381" s="67">
        <f>IF(J381-D381&gt;0,IF(R381="S",J381-D381,0),0)</f>
        <v>0</v>
      </c>
      <c r="U381" s="67">
        <f>IF(R381="S",H381*Q381,0)</f>
        <v>0</v>
      </c>
      <c r="V381" s="3">
        <f>IF(R381="S",H381*T381,0)</f>
        <v>0</v>
      </c>
      <c r="W381" s="3">
        <f>IF(R381="S",J381-F381-K381,0)</f>
        <v>0</v>
      </c>
      <c r="X381" s="3">
        <f>IF(R381="S",H381*W381,0)</f>
        <v>0</v>
      </c>
      <c r="Z381" s="2"/>
      <c r="AB381" s="2"/>
      <c r="AC381" s="2"/>
    </row>
    <row r="382" spans="1:29" ht="12.75">
      <c r="A382" s="3">
        <v>2014</v>
      </c>
      <c r="B382" s="3">
        <v>174</v>
      </c>
      <c r="C382" s="1" t="s">
        <v>221</v>
      </c>
      <c r="D382" s="2">
        <v>41886</v>
      </c>
      <c r="E382" s="1" t="s">
        <v>231</v>
      </c>
      <c r="F382" s="2">
        <v>41976</v>
      </c>
      <c r="G382" s="67">
        <v>85.83</v>
      </c>
      <c r="H382" s="67">
        <v>0</v>
      </c>
      <c r="I382" s="67">
        <v>0</v>
      </c>
      <c r="K382" s="3">
        <v>30</v>
      </c>
      <c r="L382" s="2">
        <v>42005</v>
      </c>
      <c r="M382" s="2">
        <v>42369</v>
      </c>
      <c r="N382" s="3">
        <v>0</v>
      </c>
      <c r="P382" s="3">
        <v>0</v>
      </c>
      <c r="Q382" s="92">
        <f>IF(J382-F382&gt;0,IF(R382="S",J382-F382,0),0)</f>
        <v>0</v>
      </c>
      <c r="R382" s="67" t="str">
        <f>IF(G382-H382-I382-P382&gt;0,"N","S")</f>
        <v>N</v>
      </c>
      <c r="S382" s="3">
        <f>IF(G382-H382-I382-P382&gt;0,G382-H382-I382-P382,0)</f>
        <v>85.83</v>
      </c>
      <c r="T382" s="67">
        <f>IF(J382-D382&gt;0,IF(R382="S",J382-D382,0),0)</f>
        <v>0</v>
      </c>
      <c r="U382" s="67">
        <f>IF(R382="S",H382*Q382,0)</f>
        <v>0</v>
      </c>
      <c r="V382" s="3">
        <f>IF(R382="S",H382*T382,0)</f>
        <v>0</v>
      </c>
      <c r="W382" s="3">
        <f>IF(R382="S",J382-F382-K382,0)</f>
        <v>0</v>
      </c>
      <c r="X382" s="3">
        <f>IF(R382="S",H382*W382,0)</f>
        <v>0</v>
      </c>
      <c r="Z382" s="2"/>
      <c r="AB382" s="2"/>
      <c r="AC382" s="2"/>
    </row>
    <row r="383" spans="1:29" ht="12.75">
      <c r="A383" s="3">
        <v>2014</v>
      </c>
      <c r="B383" s="3">
        <v>179</v>
      </c>
      <c r="C383" s="1" t="s">
        <v>221</v>
      </c>
      <c r="D383" s="2">
        <v>41886</v>
      </c>
      <c r="E383" s="1" t="s">
        <v>232</v>
      </c>
      <c r="F383" s="2">
        <v>41976</v>
      </c>
      <c r="G383" s="67">
        <v>121.69</v>
      </c>
      <c r="H383" s="67">
        <v>0</v>
      </c>
      <c r="I383" s="67">
        <v>0</v>
      </c>
      <c r="K383" s="3">
        <v>30</v>
      </c>
      <c r="L383" s="2">
        <v>42005</v>
      </c>
      <c r="M383" s="2">
        <v>42369</v>
      </c>
      <c r="N383" s="3">
        <v>0</v>
      </c>
      <c r="P383" s="3">
        <v>0</v>
      </c>
      <c r="Q383" s="92">
        <f>IF(J383-F383&gt;0,IF(R383="S",J383-F383,0),0)</f>
        <v>0</v>
      </c>
      <c r="R383" s="67" t="str">
        <f>IF(G383-H383-I383-P383&gt;0,"N","S")</f>
        <v>N</v>
      </c>
      <c r="S383" s="3">
        <f>IF(G383-H383-I383-P383&gt;0,G383-H383-I383-P383,0)</f>
        <v>121.69</v>
      </c>
      <c r="T383" s="67">
        <f>IF(J383-D383&gt;0,IF(R383="S",J383-D383,0),0)</f>
        <v>0</v>
      </c>
      <c r="U383" s="67">
        <f>IF(R383="S",H383*Q383,0)</f>
        <v>0</v>
      </c>
      <c r="V383" s="3">
        <f>IF(R383="S",H383*T383,0)</f>
        <v>0</v>
      </c>
      <c r="W383" s="3">
        <f>IF(R383="S",J383-F383-K383,0)</f>
        <v>0</v>
      </c>
      <c r="X383" s="3">
        <f>IF(R383="S",H383*W383,0)</f>
        <v>0</v>
      </c>
      <c r="Z383" s="2"/>
      <c r="AB383" s="2"/>
      <c r="AC383" s="2"/>
    </row>
    <row r="384" spans="1:29" ht="12.75">
      <c r="A384" s="3">
        <v>2014</v>
      </c>
      <c r="B384" s="3">
        <v>173</v>
      </c>
      <c r="C384" s="1" t="s">
        <v>221</v>
      </c>
      <c r="D384" s="2">
        <v>41943</v>
      </c>
      <c r="E384" s="1" t="s">
        <v>233</v>
      </c>
      <c r="F384" s="2">
        <v>41976</v>
      </c>
      <c r="G384" s="67">
        <v>85.5</v>
      </c>
      <c r="H384" s="67">
        <v>0</v>
      </c>
      <c r="I384" s="67">
        <v>0</v>
      </c>
      <c r="K384" s="3">
        <v>30</v>
      </c>
      <c r="L384" s="2">
        <v>42005</v>
      </c>
      <c r="M384" s="2">
        <v>42369</v>
      </c>
      <c r="N384" s="3">
        <v>0</v>
      </c>
      <c r="P384" s="3">
        <v>0</v>
      </c>
      <c r="Q384" s="92">
        <f>IF(J384-F384&gt;0,IF(R384="S",J384-F384,0),0)</f>
        <v>0</v>
      </c>
      <c r="R384" s="67" t="str">
        <f>IF(G384-H384-I384-P384&gt;0,"N","S")</f>
        <v>N</v>
      </c>
      <c r="S384" s="3">
        <f>IF(G384-H384-I384-P384&gt;0,G384-H384-I384-P384,0)</f>
        <v>85.5</v>
      </c>
      <c r="T384" s="67">
        <f>IF(J384-D384&gt;0,IF(R384="S",J384-D384,0),0)</f>
        <v>0</v>
      </c>
      <c r="U384" s="67">
        <f>IF(R384="S",H384*Q384,0)</f>
        <v>0</v>
      </c>
      <c r="V384" s="3">
        <f>IF(R384="S",H384*T384,0)</f>
        <v>0</v>
      </c>
      <c r="W384" s="3">
        <f>IF(R384="S",J384-F384-K384,0)</f>
        <v>0</v>
      </c>
      <c r="X384" s="3">
        <f>IF(R384="S",H384*W384,0)</f>
        <v>0</v>
      </c>
      <c r="Z384" s="2"/>
      <c r="AB384" s="2"/>
      <c r="AC384" s="2"/>
    </row>
    <row r="385" spans="1:29" ht="12.75">
      <c r="A385" s="3">
        <v>2014</v>
      </c>
      <c r="B385" s="3">
        <v>178</v>
      </c>
      <c r="C385" s="1" t="s">
        <v>221</v>
      </c>
      <c r="D385" s="2">
        <v>41943</v>
      </c>
      <c r="E385" s="1" t="s">
        <v>234</v>
      </c>
      <c r="F385" s="2">
        <v>41976</v>
      </c>
      <c r="G385" s="67">
        <v>119.81</v>
      </c>
      <c r="H385" s="67">
        <v>0</v>
      </c>
      <c r="I385" s="67">
        <v>0</v>
      </c>
      <c r="K385" s="3">
        <v>30</v>
      </c>
      <c r="L385" s="2">
        <v>42005</v>
      </c>
      <c r="M385" s="2">
        <v>42369</v>
      </c>
      <c r="N385" s="3">
        <v>0</v>
      </c>
      <c r="P385" s="3">
        <v>0</v>
      </c>
      <c r="Q385" s="92">
        <f>IF(J385-F385&gt;0,IF(R385="S",J385-F385,0),0)</f>
        <v>0</v>
      </c>
      <c r="R385" s="67" t="str">
        <f>IF(G385-H385-I385-P385&gt;0,"N","S")</f>
        <v>N</v>
      </c>
      <c r="S385" s="3">
        <f>IF(G385-H385-I385-P385&gt;0,G385-H385-I385-P385,0)</f>
        <v>119.81</v>
      </c>
      <c r="T385" s="67">
        <f>IF(J385-D385&gt;0,IF(R385="S",J385-D385,0),0)</f>
        <v>0</v>
      </c>
      <c r="U385" s="67">
        <f>IF(R385="S",H385*Q385,0)</f>
        <v>0</v>
      </c>
      <c r="V385" s="3">
        <f>IF(R385="S",H385*T385,0)</f>
        <v>0</v>
      </c>
      <c r="W385" s="3">
        <f>IF(R385="S",J385-F385-K385,0)</f>
        <v>0</v>
      </c>
      <c r="X385" s="3">
        <f>IF(R385="S",H385*W385,0)</f>
        <v>0</v>
      </c>
      <c r="Z385" s="2"/>
      <c r="AB385" s="2"/>
      <c r="AC385" s="2"/>
    </row>
    <row r="386" spans="1:29" ht="12.75">
      <c r="A386" s="3">
        <v>2014</v>
      </c>
      <c r="B386" s="3">
        <v>190</v>
      </c>
      <c r="C386" s="1" t="s">
        <v>203</v>
      </c>
      <c r="D386" s="2">
        <v>41958</v>
      </c>
      <c r="E386" s="1" t="s">
        <v>237</v>
      </c>
      <c r="F386" s="2">
        <v>41982</v>
      </c>
      <c r="G386" s="67">
        <v>518.5</v>
      </c>
      <c r="H386" s="67">
        <v>0</v>
      </c>
      <c r="I386" s="67">
        <v>0</v>
      </c>
      <c r="K386" s="3">
        <v>30</v>
      </c>
      <c r="L386" s="2">
        <v>42005</v>
      </c>
      <c r="M386" s="2">
        <v>42369</v>
      </c>
      <c r="N386" s="3">
        <v>0</v>
      </c>
      <c r="P386" s="3">
        <v>0</v>
      </c>
      <c r="Q386" s="92">
        <f>IF(J386-F386&gt;0,IF(R386="S",J386-F386,0),0)</f>
        <v>0</v>
      </c>
      <c r="R386" s="67" t="str">
        <f>IF(G386-H386-I386-P386&gt;0,"N","S")</f>
        <v>N</v>
      </c>
      <c r="S386" s="3">
        <f>IF(G386-H386-I386-P386&gt;0,G386-H386-I386-P386,0)</f>
        <v>518.5</v>
      </c>
      <c r="T386" s="67">
        <f>IF(J386-D386&gt;0,IF(R386="S",J386-D386,0),0)</f>
        <v>0</v>
      </c>
      <c r="U386" s="67">
        <f>IF(R386="S",H386*Q386,0)</f>
        <v>0</v>
      </c>
      <c r="V386" s="3">
        <f>IF(R386="S",H386*T386,0)</f>
        <v>0</v>
      </c>
      <c r="W386" s="3">
        <f>IF(R386="S",J386-F386-K386,0)</f>
        <v>0</v>
      </c>
      <c r="X386" s="3">
        <f>IF(R386="S",H386*W386,0)</f>
        <v>0</v>
      </c>
      <c r="Z386" s="2"/>
      <c r="AB386" s="2"/>
      <c r="AC386" s="2"/>
    </row>
    <row r="387" spans="1:29" ht="12.75">
      <c r="A387" s="3">
        <v>2014</v>
      </c>
      <c r="B387" s="3">
        <v>201</v>
      </c>
      <c r="C387" s="1" t="s">
        <v>245</v>
      </c>
      <c r="D387" s="2">
        <v>41969</v>
      </c>
      <c r="E387" s="1" t="s">
        <v>246</v>
      </c>
      <c r="F387" s="2">
        <v>41984</v>
      </c>
      <c r="G387" s="67">
        <v>206.21</v>
      </c>
      <c r="H387" s="67">
        <v>0</v>
      </c>
      <c r="I387" s="67">
        <v>0</v>
      </c>
      <c r="K387" s="3">
        <v>30</v>
      </c>
      <c r="L387" s="2">
        <v>42005</v>
      </c>
      <c r="M387" s="2">
        <v>42369</v>
      </c>
      <c r="N387" s="3">
        <v>0</v>
      </c>
      <c r="P387" s="3">
        <v>0</v>
      </c>
      <c r="Q387" s="92">
        <f>IF(J387-F387&gt;0,IF(R387="S",J387-F387,0),0)</f>
        <v>0</v>
      </c>
      <c r="R387" s="67" t="str">
        <f>IF(G387-H387-I387-P387&gt;0,"N","S")</f>
        <v>N</v>
      </c>
      <c r="S387" s="3">
        <f>IF(G387-H387-I387-P387&gt;0,G387-H387-I387-P387,0)</f>
        <v>206.21</v>
      </c>
      <c r="T387" s="67">
        <f>IF(J387-D387&gt;0,IF(R387="S",J387-D387,0),0)</f>
        <v>0</v>
      </c>
      <c r="U387" s="67">
        <f>IF(R387="S",H387*Q387,0)</f>
        <v>0</v>
      </c>
      <c r="V387" s="3">
        <f>IF(R387="S",H387*T387,0)</f>
        <v>0</v>
      </c>
      <c r="W387" s="3">
        <f>IF(R387="S",J387-F387-K387,0)</f>
        <v>0</v>
      </c>
      <c r="X387" s="3">
        <f>IF(R387="S",H387*W387,0)</f>
        <v>0</v>
      </c>
      <c r="Z387" s="2"/>
      <c r="AB387" s="2"/>
      <c r="AC387" s="2"/>
    </row>
    <row r="388" spans="1:29" ht="12.75">
      <c r="A388" s="3">
        <v>2014</v>
      </c>
      <c r="B388" s="3">
        <v>202</v>
      </c>
      <c r="C388" s="1" t="s">
        <v>245</v>
      </c>
      <c r="D388" s="2">
        <v>41969</v>
      </c>
      <c r="E388" s="1" t="s">
        <v>247</v>
      </c>
      <c r="F388" s="2">
        <v>41984</v>
      </c>
      <c r="G388" s="67">
        <v>245.44</v>
      </c>
      <c r="H388" s="67">
        <v>0</v>
      </c>
      <c r="I388" s="67">
        <v>0</v>
      </c>
      <c r="K388" s="3">
        <v>30</v>
      </c>
      <c r="L388" s="2">
        <v>42005</v>
      </c>
      <c r="M388" s="2">
        <v>42369</v>
      </c>
      <c r="N388" s="3">
        <v>0</v>
      </c>
      <c r="P388" s="3">
        <v>0</v>
      </c>
      <c r="Q388" s="92">
        <f>IF(J388-F388&gt;0,IF(R388="S",J388-F388,0),0)</f>
        <v>0</v>
      </c>
      <c r="R388" s="67" t="str">
        <f>IF(G388-H388-I388-P388&gt;0,"N","S")</f>
        <v>N</v>
      </c>
      <c r="S388" s="3">
        <f>IF(G388-H388-I388-P388&gt;0,G388-H388-I388-P388,0)</f>
        <v>245.44</v>
      </c>
      <c r="T388" s="67">
        <f>IF(J388-D388&gt;0,IF(R388="S",J388-D388,0),0)</f>
        <v>0</v>
      </c>
      <c r="U388" s="67">
        <f>IF(R388="S",H388*Q388,0)</f>
        <v>0</v>
      </c>
      <c r="V388" s="3">
        <f>IF(R388="S",H388*T388,0)</f>
        <v>0</v>
      </c>
      <c r="W388" s="3">
        <f>IF(R388="S",J388-F388-K388,0)</f>
        <v>0</v>
      </c>
      <c r="X388" s="3">
        <f>IF(R388="S",H388*W388,0)</f>
        <v>0</v>
      </c>
      <c r="Z388" s="2"/>
      <c r="AB388" s="2"/>
      <c r="AC388" s="2"/>
    </row>
    <row r="389" spans="1:29" ht="12.75">
      <c r="A389" s="3">
        <v>2014</v>
      </c>
      <c r="B389" s="3">
        <v>203</v>
      </c>
      <c r="C389" s="1" t="s">
        <v>245</v>
      </c>
      <c r="D389" s="2">
        <v>41969</v>
      </c>
      <c r="E389" s="1" t="s">
        <v>248</v>
      </c>
      <c r="F389" s="2">
        <v>41984</v>
      </c>
      <c r="G389" s="67">
        <v>161.66</v>
      </c>
      <c r="H389" s="67">
        <v>0</v>
      </c>
      <c r="I389" s="67">
        <v>0</v>
      </c>
      <c r="K389" s="3">
        <v>30</v>
      </c>
      <c r="L389" s="2">
        <v>42005</v>
      </c>
      <c r="M389" s="2">
        <v>42369</v>
      </c>
      <c r="N389" s="3">
        <v>0</v>
      </c>
      <c r="P389" s="3">
        <v>0</v>
      </c>
      <c r="Q389" s="92">
        <f>IF(J389-F389&gt;0,IF(R389="S",J389-F389,0),0)</f>
        <v>0</v>
      </c>
      <c r="R389" s="67" t="str">
        <f>IF(G389-H389-I389-P389&gt;0,"N","S")</f>
        <v>N</v>
      </c>
      <c r="S389" s="3">
        <f>IF(G389-H389-I389-P389&gt;0,G389-H389-I389-P389,0)</f>
        <v>161.66</v>
      </c>
      <c r="T389" s="67">
        <f>IF(J389-D389&gt;0,IF(R389="S",J389-D389,0),0)</f>
        <v>0</v>
      </c>
      <c r="U389" s="67">
        <f>IF(R389="S",H389*Q389,0)</f>
        <v>0</v>
      </c>
      <c r="V389" s="3">
        <f>IF(R389="S",H389*T389,0)</f>
        <v>0</v>
      </c>
      <c r="W389" s="3">
        <f>IF(R389="S",J389-F389-K389,0)</f>
        <v>0</v>
      </c>
      <c r="X389" s="3">
        <f>IF(R389="S",H389*W389,0)</f>
        <v>0</v>
      </c>
      <c r="Z389" s="2"/>
      <c r="AB389" s="2"/>
      <c r="AC389" s="2"/>
    </row>
    <row r="390" spans="1:29" ht="12.75">
      <c r="A390" s="3">
        <v>2014</v>
      </c>
      <c r="B390" s="3">
        <v>204</v>
      </c>
      <c r="C390" s="1" t="s">
        <v>245</v>
      </c>
      <c r="D390" s="2">
        <v>41969</v>
      </c>
      <c r="E390" s="1" t="s">
        <v>249</v>
      </c>
      <c r="F390" s="2">
        <v>41984</v>
      </c>
      <c r="G390" s="67">
        <v>2068.1</v>
      </c>
      <c r="H390" s="67">
        <v>0</v>
      </c>
      <c r="I390" s="67">
        <v>0</v>
      </c>
      <c r="K390" s="3">
        <v>30</v>
      </c>
      <c r="L390" s="2">
        <v>42005</v>
      </c>
      <c r="M390" s="2">
        <v>42369</v>
      </c>
      <c r="N390" s="3">
        <v>0</v>
      </c>
      <c r="P390" s="3">
        <v>0</v>
      </c>
      <c r="Q390" s="92">
        <f>IF(J390-F390&gt;0,IF(R390="S",J390-F390,0),0)</f>
        <v>0</v>
      </c>
      <c r="R390" s="67" t="str">
        <f>IF(G390-H390-I390-P390&gt;0,"N","S")</f>
        <v>N</v>
      </c>
      <c r="S390" s="3">
        <f>IF(G390-H390-I390-P390&gt;0,G390-H390-I390-P390,0)</f>
        <v>2068.1</v>
      </c>
      <c r="T390" s="67">
        <f>IF(J390-D390&gt;0,IF(R390="S",J390-D390,0),0)</f>
        <v>0</v>
      </c>
      <c r="U390" s="67">
        <f>IF(R390="S",H390*Q390,0)</f>
        <v>0</v>
      </c>
      <c r="V390" s="3">
        <f>IF(R390="S",H390*T390,0)</f>
        <v>0</v>
      </c>
      <c r="W390" s="3">
        <f>IF(R390="S",J390-F390-K390,0)</f>
        <v>0</v>
      </c>
      <c r="X390" s="3">
        <f>IF(R390="S",H390*W390,0)</f>
        <v>0</v>
      </c>
      <c r="Z390" s="2"/>
      <c r="AB390" s="2"/>
      <c r="AC390" s="2"/>
    </row>
    <row r="391" spans="1:29" ht="12.75">
      <c r="A391" s="3">
        <v>2014</v>
      </c>
      <c r="B391" s="3">
        <v>205</v>
      </c>
      <c r="C391" s="1" t="s">
        <v>245</v>
      </c>
      <c r="D391" s="2">
        <v>41969</v>
      </c>
      <c r="E391" s="1" t="s">
        <v>250</v>
      </c>
      <c r="F391" s="2">
        <v>41984</v>
      </c>
      <c r="G391" s="67">
        <v>250.83</v>
      </c>
      <c r="H391" s="67">
        <v>0</v>
      </c>
      <c r="I391" s="67">
        <v>0</v>
      </c>
      <c r="K391" s="3">
        <v>30</v>
      </c>
      <c r="L391" s="2">
        <v>42005</v>
      </c>
      <c r="M391" s="2">
        <v>42369</v>
      </c>
      <c r="N391" s="3">
        <v>0</v>
      </c>
      <c r="P391" s="3">
        <v>0</v>
      </c>
      <c r="Q391" s="92">
        <f>IF(J391-F391&gt;0,IF(R391="S",J391-F391,0),0)</f>
        <v>0</v>
      </c>
      <c r="R391" s="67" t="str">
        <f>IF(G391-H391-I391-P391&gt;0,"N","S")</f>
        <v>N</v>
      </c>
      <c r="S391" s="3">
        <f>IF(G391-H391-I391-P391&gt;0,G391-H391-I391-P391,0)</f>
        <v>250.83</v>
      </c>
      <c r="T391" s="67">
        <f>IF(J391-D391&gt;0,IF(R391="S",J391-D391,0),0)</f>
        <v>0</v>
      </c>
      <c r="U391" s="67">
        <f>IF(R391="S",H391*Q391,0)</f>
        <v>0</v>
      </c>
      <c r="V391" s="3">
        <f>IF(R391="S",H391*T391,0)</f>
        <v>0</v>
      </c>
      <c r="W391" s="3">
        <f>IF(R391="S",J391-F391-K391,0)</f>
        <v>0</v>
      </c>
      <c r="X391" s="3">
        <f>IF(R391="S",H391*W391,0)</f>
        <v>0</v>
      </c>
      <c r="Z391" s="2"/>
      <c r="AB391" s="2"/>
      <c r="AC391" s="2"/>
    </row>
    <row r="392" spans="1:29" ht="12.75">
      <c r="A392" s="3">
        <v>2014</v>
      </c>
      <c r="B392" s="3">
        <v>206</v>
      </c>
      <c r="C392" s="1" t="s">
        <v>245</v>
      </c>
      <c r="D392" s="2">
        <v>41969</v>
      </c>
      <c r="E392" s="1" t="s">
        <v>251</v>
      </c>
      <c r="F392" s="2">
        <v>41984</v>
      </c>
      <c r="G392" s="67">
        <v>205.18</v>
      </c>
      <c r="H392" s="67">
        <v>0</v>
      </c>
      <c r="I392" s="67">
        <v>0</v>
      </c>
      <c r="K392" s="3">
        <v>30</v>
      </c>
      <c r="L392" s="2">
        <v>42005</v>
      </c>
      <c r="M392" s="2">
        <v>42369</v>
      </c>
      <c r="N392" s="3">
        <v>0</v>
      </c>
      <c r="P392" s="3">
        <v>0</v>
      </c>
      <c r="Q392" s="92">
        <f>IF(J392-F392&gt;0,IF(R392="S",J392-F392,0),0)</f>
        <v>0</v>
      </c>
      <c r="R392" s="67" t="str">
        <f>IF(G392-H392-I392-P392&gt;0,"N","S")</f>
        <v>N</v>
      </c>
      <c r="S392" s="3">
        <f>IF(G392-H392-I392-P392&gt;0,G392-H392-I392-P392,0)</f>
        <v>205.18</v>
      </c>
      <c r="T392" s="67">
        <f>IF(J392-D392&gt;0,IF(R392="S",J392-D392,0),0)</f>
        <v>0</v>
      </c>
      <c r="U392" s="67">
        <f>IF(R392="S",H392*Q392,0)</f>
        <v>0</v>
      </c>
      <c r="V392" s="3">
        <f>IF(R392="S",H392*T392,0)</f>
        <v>0</v>
      </c>
      <c r="W392" s="3">
        <f>IF(R392="S",J392-F392-K392,0)</f>
        <v>0</v>
      </c>
      <c r="X392" s="3">
        <f>IF(R392="S",H392*W392,0)</f>
        <v>0</v>
      </c>
      <c r="Z392" s="2"/>
      <c r="AB392" s="2"/>
      <c r="AC392" s="2"/>
    </row>
    <row r="393" spans="1:29" ht="12.75">
      <c r="A393" s="3">
        <v>2014</v>
      </c>
      <c r="B393" s="3">
        <v>207</v>
      </c>
      <c r="C393" s="1" t="s">
        <v>245</v>
      </c>
      <c r="D393" s="2">
        <v>41969</v>
      </c>
      <c r="E393" s="1" t="s">
        <v>252</v>
      </c>
      <c r="F393" s="2">
        <v>41984</v>
      </c>
      <c r="G393" s="67">
        <v>206.6</v>
      </c>
      <c r="H393" s="67">
        <v>0</v>
      </c>
      <c r="I393" s="67">
        <v>0</v>
      </c>
      <c r="K393" s="3">
        <v>30</v>
      </c>
      <c r="L393" s="2">
        <v>42005</v>
      </c>
      <c r="M393" s="2">
        <v>42369</v>
      </c>
      <c r="N393" s="3">
        <v>0</v>
      </c>
      <c r="P393" s="3">
        <v>0</v>
      </c>
      <c r="Q393" s="92">
        <f>IF(J393-F393&gt;0,IF(R393="S",J393-F393,0),0)</f>
        <v>0</v>
      </c>
      <c r="R393" s="67" t="str">
        <f>IF(G393-H393-I393-P393&gt;0,"N","S")</f>
        <v>N</v>
      </c>
      <c r="S393" s="3">
        <f>IF(G393-H393-I393-P393&gt;0,G393-H393-I393-P393,0)</f>
        <v>206.6</v>
      </c>
      <c r="T393" s="67">
        <f>IF(J393-D393&gt;0,IF(R393="S",J393-D393,0),0)</f>
        <v>0</v>
      </c>
      <c r="U393" s="67">
        <f>IF(R393="S",H393*Q393,0)</f>
        <v>0</v>
      </c>
      <c r="V393" s="3">
        <f>IF(R393="S",H393*T393,0)</f>
        <v>0</v>
      </c>
      <c r="W393" s="3">
        <f>IF(R393="S",J393-F393-K393,0)</f>
        <v>0</v>
      </c>
      <c r="X393" s="3">
        <f>IF(R393="S",H393*W393,0)</f>
        <v>0</v>
      </c>
      <c r="Z393" s="2"/>
      <c r="AB393" s="2"/>
      <c r="AC393" s="2"/>
    </row>
    <row r="394" spans="1:29" ht="12.75">
      <c r="A394" s="3">
        <v>2014</v>
      </c>
      <c r="B394" s="3">
        <v>208</v>
      </c>
      <c r="C394" s="1" t="s">
        <v>245</v>
      </c>
      <c r="D394" s="2">
        <v>41969</v>
      </c>
      <c r="E394" s="1" t="s">
        <v>253</v>
      </c>
      <c r="F394" s="2">
        <v>41984</v>
      </c>
      <c r="G394" s="67">
        <v>327.27</v>
      </c>
      <c r="H394" s="67">
        <v>0</v>
      </c>
      <c r="I394" s="67">
        <v>0</v>
      </c>
      <c r="K394" s="3">
        <v>30</v>
      </c>
      <c r="L394" s="2">
        <v>42005</v>
      </c>
      <c r="M394" s="2">
        <v>42369</v>
      </c>
      <c r="N394" s="3">
        <v>0</v>
      </c>
      <c r="P394" s="3">
        <v>0</v>
      </c>
      <c r="Q394" s="92">
        <f>IF(J394-F394&gt;0,IF(R394="S",J394-F394,0),0)</f>
        <v>0</v>
      </c>
      <c r="R394" s="67" t="str">
        <f>IF(G394-H394-I394-P394&gt;0,"N","S")</f>
        <v>N</v>
      </c>
      <c r="S394" s="3">
        <f>IF(G394-H394-I394-P394&gt;0,G394-H394-I394-P394,0)</f>
        <v>327.27</v>
      </c>
      <c r="T394" s="67">
        <f>IF(J394-D394&gt;0,IF(R394="S",J394-D394,0),0)</f>
        <v>0</v>
      </c>
      <c r="U394" s="67">
        <f>IF(R394="S",H394*Q394,0)</f>
        <v>0</v>
      </c>
      <c r="V394" s="3">
        <f>IF(R394="S",H394*T394,0)</f>
        <v>0</v>
      </c>
      <c r="W394" s="3">
        <f>IF(R394="S",J394-F394-K394,0)</f>
        <v>0</v>
      </c>
      <c r="X394" s="3">
        <f>IF(R394="S",H394*W394,0)</f>
        <v>0</v>
      </c>
      <c r="Z394" s="2"/>
      <c r="AB394" s="2"/>
      <c r="AC394" s="2"/>
    </row>
    <row r="395" spans="1:29" ht="12.75">
      <c r="A395" s="3">
        <v>2014</v>
      </c>
      <c r="B395" s="3">
        <v>209</v>
      </c>
      <c r="C395" s="1" t="s">
        <v>245</v>
      </c>
      <c r="D395" s="2">
        <v>41969</v>
      </c>
      <c r="E395" s="1" t="s">
        <v>254</v>
      </c>
      <c r="F395" s="2">
        <v>41984</v>
      </c>
      <c r="G395" s="67">
        <v>334.97</v>
      </c>
      <c r="H395" s="67">
        <v>0</v>
      </c>
      <c r="I395" s="67">
        <v>0</v>
      </c>
      <c r="K395" s="3">
        <v>30</v>
      </c>
      <c r="L395" s="2">
        <v>42005</v>
      </c>
      <c r="M395" s="2">
        <v>42369</v>
      </c>
      <c r="N395" s="3">
        <v>0</v>
      </c>
      <c r="P395" s="3">
        <v>0</v>
      </c>
      <c r="Q395" s="92">
        <f>IF(J395-F395&gt;0,IF(R395="S",J395-F395,0),0)</f>
        <v>0</v>
      </c>
      <c r="R395" s="67" t="str">
        <f>IF(G395-H395-I395-P395&gt;0,"N","S")</f>
        <v>N</v>
      </c>
      <c r="S395" s="3">
        <f>IF(G395-H395-I395-P395&gt;0,G395-H395-I395-P395,0)</f>
        <v>334.97</v>
      </c>
      <c r="T395" s="67">
        <f>IF(J395-D395&gt;0,IF(R395="S",J395-D395,0),0)</f>
        <v>0</v>
      </c>
      <c r="U395" s="67">
        <f>IF(R395="S",H395*Q395,0)</f>
        <v>0</v>
      </c>
      <c r="V395" s="3">
        <f>IF(R395="S",H395*T395,0)</f>
        <v>0</v>
      </c>
      <c r="W395" s="3">
        <f>IF(R395="S",J395-F395-K395,0)</f>
        <v>0</v>
      </c>
      <c r="X395" s="3">
        <f>IF(R395="S",H395*W395,0)</f>
        <v>0</v>
      </c>
      <c r="Z395" s="2"/>
      <c r="AB395" s="2"/>
      <c r="AC395" s="2"/>
    </row>
    <row r="396" spans="1:29" ht="12.75">
      <c r="A396" s="3">
        <v>2014</v>
      </c>
      <c r="B396" s="3">
        <v>210</v>
      </c>
      <c r="C396" s="1" t="s">
        <v>245</v>
      </c>
      <c r="D396" s="2">
        <v>41969</v>
      </c>
      <c r="E396" s="1" t="s">
        <v>255</v>
      </c>
      <c r="F396" s="2">
        <v>41984</v>
      </c>
      <c r="G396" s="67">
        <v>102.31</v>
      </c>
      <c r="H396" s="67">
        <v>0</v>
      </c>
      <c r="I396" s="67">
        <v>0</v>
      </c>
      <c r="K396" s="3">
        <v>30</v>
      </c>
      <c r="L396" s="2">
        <v>42005</v>
      </c>
      <c r="M396" s="2">
        <v>42369</v>
      </c>
      <c r="N396" s="3">
        <v>0</v>
      </c>
      <c r="P396" s="3">
        <v>0</v>
      </c>
      <c r="Q396" s="92">
        <f>IF(J396-F396&gt;0,IF(R396="S",J396-F396,0),0)</f>
        <v>0</v>
      </c>
      <c r="R396" s="67" t="str">
        <f>IF(G396-H396-I396-P396&gt;0,"N","S")</f>
        <v>N</v>
      </c>
      <c r="S396" s="3">
        <f>IF(G396-H396-I396-P396&gt;0,G396-H396-I396-P396,0)</f>
        <v>102.31</v>
      </c>
      <c r="T396" s="67">
        <f>IF(J396-D396&gt;0,IF(R396="S",J396-D396,0),0)</f>
        <v>0</v>
      </c>
      <c r="U396" s="67">
        <f>IF(R396="S",H396*Q396,0)</f>
        <v>0</v>
      </c>
      <c r="V396" s="3">
        <f>IF(R396="S",H396*T396,0)</f>
        <v>0</v>
      </c>
      <c r="W396" s="3">
        <f>IF(R396="S",J396-F396-K396,0)</f>
        <v>0</v>
      </c>
      <c r="X396" s="3">
        <f>IF(R396="S",H396*W396,0)</f>
        <v>0</v>
      </c>
      <c r="Z396" s="2"/>
      <c r="AB396" s="2"/>
      <c r="AC396" s="2"/>
    </row>
    <row r="397" spans="1:29" ht="12.75">
      <c r="A397" s="3">
        <v>2014</v>
      </c>
      <c r="B397" s="3">
        <v>211</v>
      </c>
      <c r="C397" s="1" t="s">
        <v>245</v>
      </c>
      <c r="D397" s="2">
        <v>41969</v>
      </c>
      <c r="E397" s="1" t="s">
        <v>256</v>
      </c>
      <c r="F397" s="2">
        <v>41984</v>
      </c>
      <c r="G397" s="67">
        <v>155.97</v>
      </c>
      <c r="H397" s="67">
        <v>0</v>
      </c>
      <c r="I397" s="67">
        <v>0</v>
      </c>
      <c r="K397" s="3">
        <v>30</v>
      </c>
      <c r="L397" s="2">
        <v>42005</v>
      </c>
      <c r="M397" s="2">
        <v>42369</v>
      </c>
      <c r="N397" s="3">
        <v>0</v>
      </c>
      <c r="P397" s="3">
        <v>0</v>
      </c>
      <c r="Q397" s="92">
        <f>IF(J397-F397&gt;0,IF(R397="S",J397-F397,0),0)</f>
        <v>0</v>
      </c>
      <c r="R397" s="67" t="str">
        <f>IF(G397-H397-I397-P397&gt;0,"N","S")</f>
        <v>N</v>
      </c>
      <c r="S397" s="3">
        <f>IF(G397-H397-I397-P397&gt;0,G397-H397-I397-P397,0)</f>
        <v>155.97</v>
      </c>
      <c r="T397" s="67">
        <f>IF(J397-D397&gt;0,IF(R397="S",J397-D397,0),0)</f>
        <v>0</v>
      </c>
      <c r="U397" s="67">
        <f>IF(R397="S",H397*Q397,0)</f>
        <v>0</v>
      </c>
      <c r="V397" s="3">
        <f>IF(R397="S",H397*T397,0)</f>
        <v>0</v>
      </c>
      <c r="W397" s="3">
        <f>IF(R397="S",J397-F397-K397,0)</f>
        <v>0</v>
      </c>
      <c r="X397" s="3">
        <f>IF(R397="S",H397*W397,0)</f>
        <v>0</v>
      </c>
      <c r="Z397" s="2"/>
      <c r="AB397" s="2"/>
      <c r="AC397" s="2"/>
    </row>
    <row r="398" spans="1:29" ht="12.75">
      <c r="A398" s="3">
        <v>2014</v>
      </c>
      <c r="B398" s="3">
        <v>213</v>
      </c>
      <c r="C398" s="1" t="s">
        <v>245</v>
      </c>
      <c r="D398" s="2">
        <v>41969</v>
      </c>
      <c r="E398" s="1" t="s">
        <v>262</v>
      </c>
      <c r="F398" s="2">
        <v>41988</v>
      </c>
      <c r="G398" s="67">
        <v>140.58</v>
      </c>
      <c r="H398" s="67">
        <v>0</v>
      </c>
      <c r="I398" s="67">
        <v>0</v>
      </c>
      <c r="K398" s="3">
        <v>30</v>
      </c>
      <c r="L398" s="2">
        <v>42005</v>
      </c>
      <c r="M398" s="2">
        <v>42369</v>
      </c>
      <c r="N398" s="3">
        <v>0</v>
      </c>
      <c r="P398" s="3">
        <v>0</v>
      </c>
      <c r="Q398" s="92">
        <f>IF(J398-F398&gt;0,IF(R398="S",J398-F398,0),0)</f>
        <v>0</v>
      </c>
      <c r="R398" s="67" t="str">
        <f>IF(G398-H398-I398-P398&gt;0,"N","S")</f>
        <v>N</v>
      </c>
      <c r="S398" s="3">
        <f>IF(G398-H398-I398-P398&gt;0,G398-H398-I398-P398,0)</f>
        <v>140.58</v>
      </c>
      <c r="T398" s="67">
        <f>IF(J398-D398&gt;0,IF(R398="S",J398-D398,0),0)</f>
        <v>0</v>
      </c>
      <c r="U398" s="67">
        <f>IF(R398="S",H398*Q398,0)</f>
        <v>0</v>
      </c>
      <c r="V398" s="3">
        <f>IF(R398="S",H398*T398,0)</f>
        <v>0</v>
      </c>
      <c r="W398" s="3">
        <f>IF(R398="S",J398-F398-K398,0)</f>
        <v>0</v>
      </c>
      <c r="X398" s="3">
        <f>IF(R398="S",H398*W398,0)</f>
        <v>0</v>
      </c>
      <c r="Z398" s="2"/>
      <c r="AB398" s="2"/>
      <c r="AC398" s="2"/>
    </row>
    <row r="399" spans="1:29" ht="12.75">
      <c r="A399" s="3">
        <v>2014</v>
      </c>
      <c r="B399" s="3">
        <v>214</v>
      </c>
      <c r="C399" s="1" t="s">
        <v>245</v>
      </c>
      <c r="D399" s="2">
        <v>41969</v>
      </c>
      <c r="E399" s="1" t="s">
        <v>263</v>
      </c>
      <c r="F399" s="2">
        <v>41988</v>
      </c>
      <c r="G399" s="67">
        <v>94.78</v>
      </c>
      <c r="H399" s="67">
        <v>0</v>
      </c>
      <c r="I399" s="67">
        <v>0</v>
      </c>
      <c r="K399" s="3">
        <v>30</v>
      </c>
      <c r="L399" s="2">
        <v>42005</v>
      </c>
      <c r="M399" s="2">
        <v>42369</v>
      </c>
      <c r="N399" s="3">
        <v>0</v>
      </c>
      <c r="P399" s="3">
        <v>0</v>
      </c>
      <c r="Q399" s="92">
        <f>IF(J399-F399&gt;0,IF(R399="S",J399-F399,0),0)</f>
        <v>0</v>
      </c>
      <c r="R399" s="67" t="str">
        <f>IF(G399-H399-I399-P399&gt;0,"N","S")</f>
        <v>N</v>
      </c>
      <c r="S399" s="3">
        <f>IF(G399-H399-I399-P399&gt;0,G399-H399-I399-P399,0)</f>
        <v>94.78</v>
      </c>
      <c r="T399" s="67">
        <f>IF(J399-D399&gt;0,IF(R399="S",J399-D399,0),0)</f>
        <v>0</v>
      </c>
      <c r="U399" s="67">
        <f>IF(R399="S",H399*Q399,0)</f>
        <v>0</v>
      </c>
      <c r="V399" s="3">
        <f>IF(R399="S",H399*T399,0)</f>
        <v>0</v>
      </c>
      <c r="W399" s="3">
        <f>IF(R399="S",J399-F399-K399,0)</f>
        <v>0</v>
      </c>
      <c r="X399" s="3">
        <f>IF(R399="S",H399*W399,0)</f>
        <v>0</v>
      </c>
      <c r="Z399" s="2"/>
      <c r="AB399" s="2"/>
      <c r="AC399" s="2"/>
    </row>
    <row r="400" spans="1:29" ht="12.75">
      <c r="A400" s="3">
        <v>2014</v>
      </c>
      <c r="B400" s="3">
        <v>215</v>
      </c>
      <c r="C400" s="1" t="s">
        <v>245</v>
      </c>
      <c r="D400" s="2">
        <v>41969</v>
      </c>
      <c r="E400" s="1" t="s">
        <v>264</v>
      </c>
      <c r="F400" s="2">
        <v>41988</v>
      </c>
      <c r="G400" s="67">
        <v>334.95</v>
      </c>
      <c r="H400" s="67">
        <v>0</v>
      </c>
      <c r="I400" s="67">
        <v>0</v>
      </c>
      <c r="K400" s="3">
        <v>30</v>
      </c>
      <c r="L400" s="2">
        <v>42005</v>
      </c>
      <c r="M400" s="2">
        <v>42369</v>
      </c>
      <c r="N400" s="3">
        <v>0</v>
      </c>
      <c r="P400" s="3">
        <v>0</v>
      </c>
      <c r="Q400" s="92">
        <f>IF(J400-F400&gt;0,IF(R400="S",J400-F400,0),0)</f>
        <v>0</v>
      </c>
      <c r="R400" s="67" t="str">
        <f>IF(G400-H400-I400-P400&gt;0,"N","S")</f>
        <v>N</v>
      </c>
      <c r="S400" s="3">
        <f>IF(G400-H400-I400-P400&gt;0,G400-H400-I400-P400,0)</f>
        <v>334.95</v>
      </c>
      <c r="T400" s="67">
        <f>IF(J400-D400&gt;0,IF(R400="S",J400-D400,0),0)</f>
        <v>0</v>
      </c>
      <c r="U400" s="67">
        <f>IF(R400="S",H400*Q400,0)</f>
        <v>0</v>
      </c>
      <c r="V400" s="3">
        <f>IF(R400="S",H400*T400,0)</f>
        <v>0</v>
      </c>
      <c r="W400" s="3">
        <f>IF(R400="S",J400-F400-K400,0)</f>
        <v>0</v>
      </c>
      <c r="X400" s="3">
        <f>IF(R400="S",H400*W400,0)</f>
        <v>0</v>
      </c>
      <c r="Z400" s="2"/>
      <c r="AB400" s="2"/>
      <c r="AC400" s="2"/>
    </row>
    <row r="401" spans="1:29" ht="12.75">
      <c r="A401" s="3">
        <v>2014</v>
      </c>
      <c r="B401" s="3">
        <v>216</v>
      </c>
      <c r="C401" s="1" t="s">
        <v>245</v>
      </c>
      <c r="D401" s="2">
        <v>41969</v>
      </c>
      <c r="E401" s="1" t="s">
        <v>265</v>
      </c>
      <c r="F401" s="2">
        <v>41988</v>
      </c>
      <c r="G401" s="67">
        <v>260.3</v>
      </c>
      <c r="H401" s="67">
        <v>0</v>
      </c>
      <c r="I401" s="67">
        <v>0</v>
      </c>
      <c r="K401" s="3">
        <v>30</v>
      </c>
      <c r="L401" s="2">
        <v>42005</v>
      </c>
      <c r="M401" s="2">
        <v>42369</v>
      </c>
      <c r="N401" s="3">
        <v>0</v>
      </c>
      <c r="P401" s="3">
        <v>0</v>
      </c>
      <c r="Q401" s="92">
        <f>IF(J401-F401&gt;0,IF(R401="S",J401-F401,0),0)</f>
        <v>0</v>
      </c>
      <c r="R401" s="67" t="str">
        <f>IF(G401-H401-I401-P401&gt;0,"N","S")</f>
        <v>N</v>
      </c>
      <c r="S401" s="3">
        <f>IF(G401-H401-I401-P401&gt;0,G401-H401-I401-P401,0)</f>
        <v>260.3</v>
      </c>
      <c r="T401" s="67">
        <f>IF(J401-D401&gt;0,IF(R401="S",J401-D401,0),0)</f>
        <v>0</v>
      </c>
      <c r="U401" s="67">
        <f>IF(R401="S",H401*Q401,0)</f>
        <v>0</v>
      </c>
      <c r="V401" s="3">
        <f>IF(R401="S",H401*T401,0)</f>
        <v>0</v>
      </c>
      <c r="W401" s="3">
        <f>IF(R401="S",J401-F401-K401,0)</f>
        <v>0</v>
      </c>
      <c r="X401" s="3">
        <f>IF(R401="S",H401*W401,0)</f>
        <v>0</v>
      </c>
      <c r="Z401" s="2"/>
      <c r="AB401" s="2"/>
      <c r="AC401" s="2"/>
    </row>
    <row r="402" spans="1:29" ht="12.75">
      <c r="A402" s="3">
        <v>2014</v>
      </c>
      <c r="B402" s="3">
        <v>217</v>
      </c>
      <c r="C402" s="1" t="s">
        <v>245</v>
      </c>
      <c r="D402" s="2">
        <v>41969</v>
      </c>
      <c r="E402" s="1" t="s">
        <v>266</v>
      </c>
      <c r="F402" s="2">
        <v>41988</v>
      </c>
      <c r="G402" s="67">
        <v>380.54</v>
      </c>
      <c r="H402" s="67">
        <v>0</v>
      </c>
      <c r="I402" s="67">
        <v>0</v>
      </c>
      <c r="K402" s="3">
        <v>30</v>
      </c>
      <c r="L402" s="2">
        <v>42005</v>
      </c>
      <c r="M402" s="2">
        <v>42369</v>
      </c>
      <c r="N402" s="3">
        <v>0</v>
      </c>
      <c r="P402" s="3">
        <v>0</v>
      </c>
      <c r="Q402" s="92">
        <f>IF(J402-F402&gt;0,IF(R402="S",J402-F402,0),0)</f>
        <v>0</v>
      </c>
      <c r="R402" s="67" t="str">
        <f>IF(G402-H402-I402-P402&gt;0,"N","S")</f>
        <v>N</v>
      </c>
      <c r="S402" s="3">
        <f>IF(G402-H402-I402-P402&gt;0,G402-H402-I402-P402,0)</f>
        <v>380.54</v>
      </c>
      <c r="T402" s="67">
        <f>IF(J402-D402&gt;0,IF(R402="S",J402-D402,0),0)</f>
        <v>0</v>
      </c>
      <c r="U402" s="67">
        <f>IF(R402="S",H402*Q402,0)</f>
        <v>0</v>
      </c>
      <c r="V402" s="3">
        <f>IF(R402="S",H402*T402,0)</f>
        <v>0</v>
      </c>
      <c r="W402" s="3">
        <f>IF(R402="S",J402-F402-K402,0)</f>
        <v>0</v>
      </c>
      <c r="X402" s="3">
        <f>IF(R402="S",H402*W402,0)</f>
        <v>0</v>
      </c>
      <c r="Z402" s="2"/>
      <c r="AB402" s="2"/>
      <c r="AC402" s="2"/>
    </row>
    <row r="403" spans="1:29" ht="12.75">
      <c r="A403" s="3">
        <v>2014</v>
      </c>
      <c r="B403" s="3">
        <v>218</v>
      </c>
      <c r="C403" s="1" t="s">
        <v>245</v>
      </c>
      <c r="D403" s="2">
        <v>41969</v>
      </c>
      <c r="E403" s="1" t="s">
        <v>267</v>
      </c>
      <c r="F403" s="2">
        <v>41988</v>
      </c>
      <c r="G403" s="67">
        <v>135.44</v>
      </c>
      <c r="H403" s="67">
        <v>0</v>
      </c>
      <c r="I403" s="67">
        <v>0</v>
      </c>
      <c r="K403" s="3">
        <v>30</v>
      </c>
      <c r="L403" s="2">
        <v>42005</v>
      </c>
      <c r="M403" s="2">
        <v>42369</v>
      </c>
      <c r="N403" s="3">
        <v>0</v>
      </c>
      <c r="P403" s="3">
        <v>0</v>
      </c>
      <c r="Q403" s="92">
        <f>IF(J403-F403&gt;0,IF(R403="S",J403-F403,0),0)</f>
        <v>0</v>
      </c>
      <c r="R403" s="67" t="str">
        <f>IF(G403-H403-I403-P403&gt;0,"N","S")</f>
        <v>N</v>
      </c>
      <c r="S403" s="3">
        <f>IF(G403-H403-I403-P403&gt;0,G403-H403-I403-P403,0)</f>
        <v>135.44</v>
      </c>
      <c r="T403" s="67">
        <f>IF(J403-D403&gt;0,IF(R403="S",J403-D403,0),0)</f>
        <v>0</v>
      </c>
      <c r="U403" s="67">
        <f>IF(R403="S",H403*Q403,0)</f>
        <v>0</v>
      </c>
      <c r="V403" s="3">
        <f>IF(R403="S",H403*T403,0)</f>
        <v>0</v>
      </c>
      <c r="W403" s="3">
        <f>IF(R403="S",J403-F403-K403,0)</f>
        <v>0</v>
      </c>
      <c r="X403" s="3">
        <f>IF(R403="S",H403*W403,0)</f>
        <v>0</v>
      </c>
      <c r="Z403" s="2"/>
      <c r="AB403" s="2"/>
      <c r="AC403" s="2"/>
    </row>
    <row r="404" spans="1:29" ht="12.75">
      <c r="A404" s="3">
        <v>2014</v>
      </c>
      <c r="B404" s="3">
        <v>219</v>
      </c>
      <c r="C404" s="1" t="s">
        <v>245</v>
      </c>
      <c r="D404" s="2">
        <v>41969</v>
      </c>
      <c r="E404" s="1" t="s">
        <v>268</v>
      </c>
      <c r="F404" s="2">
        <v>41988</v>
      </c>
      <c r="G404" s="67">
        <v>2715.73</v>
      </c>
      <c r="H404" s="67">
        <v>0</v>
      </c>
      <c r="I404" s="67">
        <v>0</v>
      </c>
      <c r="K404" s="3">
        <v>30</v>
      </c>
      <c r="L404" s="2">
        <v>42005</v>
      </c>
      <c r="M404" s="2">
        <v>42369</v>
      </c>
      <c r="N404" s="3">
        <v>0</v>
      </c>
      <c r="P404" s="3">
        <v>0</v>
      </c>
      <c r="Q404" s="92">
        <f>IF(J404-F404&gt;0,IF(R404="S",J404-F404,0),0)</f>
        <v>0</v>
      </c>
      <c r="R404" s="67" t="str">
        <f>IF(G404-H404-I404-P404&gt;0,"N","S")</f>
        <v>N</v>
      </c>
      <c r="S404" s="3">
        <f>IF(G404-H404-I404-P404&gt;0,G404-H404-I404-P404,0)</f>
        <v>2715.73</v>
      </c>
      <c r="T404" s="67">
        <f>IF(J404-D404&gt;0,IF(R404="S",J404-D404,0),0)</f>
        <v>0</v>
      </c>
      <c r="U404" s="67">
        <f>IF(R404="S",H404*Q404,0)</f>
        <v>0</v>
      </c>
      <c r="V404" s="3">
        <f>IF(R404="S",H404*T404,0)</f>
        <v>0</v>
      </c>
      <c r="W404" s="3">
        <f>IF(R404="S",J404-F404-K404,0)</f>
        <v>0</v>
      </c>
      <c r="X404" s="3">
        <f>IF(R404="S",H404*W404,0)</f>
        <v>0</v>
      </c>
      <c r="Z404" s="2"/>
      <c r="AB404" s="2"/>
      <c r="AC404" s="2"/>
    </row>
    <row r="405" spans="1:29" ht="12.75">
      <c r="A405" s="3">
        <v>2014</v>
      </c>
      <c r="B405" s="3">
        <v>220</v>
      </c>
      <c r="C405" s="1" t="s">
        <v>245</v>
      </c>
      <c r="D405" s="2">
        <v>41969</v>
      </c>
      <c r="E405" s="1" t="s">
        <v>269</v>
      </c>
      <c r="F405" s="2">
        <v>41988</v>
      </c>
      <c r="G405" s="67">
        <v>236.74</v>
      </c>
      <c r="H405" s="67">
        <v>0</v>
      </c>
      <c r="I405" s="67">
        <v>0</v>
      </c>
      <c r="K405" s="3">
        <v>30</v>
      </c>
      <c r="L405" s="2">
        <v>42005</v>
      </c>
      <c r="M405" s="2">
        <v>42369</v>
      </c>
      <c r="N405" s="3">
        <v>0</v>
      </c>
      <c r="P405" s="3">
        <v>0</v>
      </c>
      <c r="Q405" s="92">
        <f>IF(J405-F405&gt;0,IF(R405="S",J405-F405,0),0)</f>
        <v>0</v>
      </c>
      <c r="R405" s="67" t="str">
        <f>IF(G405-H405-I405-P405&gt;0,"N","S")</f>
        <v>N</v>
      </c>
      <c r="S405" s="3">
        <f>IF(G405-H405-I405-P405&gt;0,G405-H405-I405-P405,0)</f>
        <v>236.74</v>
      </c>
      <c r="T405" s="67">
        <f>IF(J405-D405&gt;0,IF(R405="S",J405-D405,0),0)</f>
        <v>0</v>
      </c>
      <c r="U405" s="67">
        <f>IF(R405="S",H405*Q405,0)</f>
        <v>0</v>
      </c>
      <c r="V405" s="3">
        <f>IF(R405="S",H405*T405,0)</f>
        <v>0</v>
      </c>
      <c r="W405" s="3">
        <f>IF(R405="S",J405-F405-K405,0)</f>
        <v>0</v>
      </c>
      <c r="X405" s="3">
        <f>IF(R405="S",H405*W405,0)</f>
        <v>0</v>
      </c>
      <c r="Z405" s="2"/>
      <c r="AB405" s="2"/>
      <c r="AC405" s="2"/>
    </row>
    <row r="406" spans="1:29" ht="12.75">
      <c r="A406" s="3">
        <v>2014</v>
      </c>
      <c r="B406" s="3">
        <v>221</v>
      </c>
      <c r="C406" s="1" t="s">
        <v>245</v>
      </c>
      <c r="D406" s="2">
        <v>41969</v>
      </c>
      <c r="E406" s="1" t="s">
        <v>270</v>
      </c>
      <c r="F406" s="2">
        <v>41988</v>
      </c>
      <c r="G406" s="67">
        <v>192.52</v>
      </c>
      <c r="H406" s="67">
        <v>0</v>
      </c>
      <c r="I406" s="67">
        <v>0</v>
      </c>
      <c r="K406" s="3">
        <v>30</v>
      </c>
      <c r="L406" s="2">
        <v>42005</v>
      </c>
      <c r="M406" s="2">
        <v>42369</v>
      </c>
      <c r="N406" s="3">
        <v>0</v>
      </c>
      <c r="P406" s="3">
        <v>0</v>
      </c>
      <c r="Q406" s="92">
        <f>IF(J406-F406&gt;0,IF(R406="S",J406-F406,0),0)</f>
        <v>0</v>
      </c>
      <c r="R406" s="67" t="str">
        <f>IF(G406-H406-I406-P406&gt;0,"N","S")</f>
        <v>N</v>
      </c>
      <c r="S406" s="3">
        <f>IF(G406-H406-I406-P406&gt;0,G406-H406-I406-P406,0)</f>
        <v>192.52</v>
      </c>
      <c r="T406" s="67">
        <f>IF(J406-D406&gt;0,IF(R406="S",J406-D406,0),0)</f>
        <v>0</v>
      </c>
      <c r="U406" s="67">
        <f>IF(R406="S",H406*Q406,0)</f>
        <v>0</v>
      </c>
      <c r="V406" s="3">
        <f>IF(R406="S",H406*T406,0)</f>
        <v>0</v>
      </c>
      <c r="W406" s="3">
        <f>IF(R406="S",J406-F406-K406,0)</f>
        <v>0</v>
      </c>
      <c r="X406" s="3">
        <f>IF(R406="S",H406*W406,0)</f>
        <v>0</v>
      </c>
      <c r="Z406" s="2"/>
      <c r="AB406" s="2"/>
      <c r="AC406" s="2"/>
    </row>
    <row r="407" spans="1:29" ht="12.75">
      <c r="A407" s="3">
        <v>2014</v>
      </c>
      <c r="B407" s="3">
        <v>222</v>
      </c>
      <c r="C407" s="1" t="s">
        <v>245</v>
      </c>
      <c r="D407" s="2">
        <v>41969</v>
      </c>
      <c r="E407" s="1" t="s">
        <v>271</v>
      </c>
      <c r="F407" s="2">
        <v>41988</v>
      </c>
      <c r="G407" s="67">
        <v>440.77</v>
      </c>
      <c r="H407" s="67">
        <v>0</v>
      </c>
      <c r="I407" s="67">
        <v>0</v>
      </c>
      <c r="K407" s="3">
        <v>30</v>
      </c>
      <c r="L407" s="2">
        <v>42005</v>
      </c>
      <c r="M407" s="2">
        <v>42369</v>
      </c>
      <c r="N407" s="3">
        <v>0</v>
      </c>
      <c r="P407" s="3">
        <v>0</v>
      </c>
      <c r="Q407" s="92">
        <f>IF(J407-F407&gt;0,IF(R407="S",J407-F407,0),0)</f>
        <v>0</v>
      </c>
      <c r="R407" s="67" t="str">
        <f>IF(G407-H407-I407-P407&gt;0,"N","S")</f>
        <v>N</v>
      </c>
      <c r="S407" s="3">
        <f>IF(G407-H407-I407-P407&gt;0,G407-H407-I407-P407,0)</f>
        <v>440.77</v>
      </c>
      <c r="T407" s="67">
        <f>IF(J407-D407&gt;0,IF(R407="S",J407-D407,0),0)</f>
        <v>0</v>
      </c>
      <c r="U407" s="67">
        <f>IF(R407="S",H407*Q407,0)</f>
        <v>0</v>
      </c>
      <c r="V407" s="3">
        <f>IF(R407="S",H407*T407,0)</f>
        <v>0</v>
      </c>
      <c r="W407" s="3">
        <f>IF(R407="S",J407-F407-K407,0)</f>
        <v>0</v>
      </c>
      <c r="X407" s="3">
        <f>IF(R407="S",H407*W407,0)</f>
        <v>0</v>
      </c>
      <c r="Z407" s="2"/>
      <c r="AB407" s="2"/>
      <c r="AC407" s="2"/>
    </row>
    <row r="408" spans="1:29" ht="12.75">
      <c r="A408" s="3">
        <v>2014</v>
      </c>
      <c r="B408" s="3">
        <v>223</v>
      </c>
      <c r="C408" s="1" t="s">
        <v>245</v>
      </c>
      <c r="D408" s="2">
        <v>41969</v>
      </c>
      <c r="E408" s="1" t="s">
        <v>272</v>
      </c>
      <c r="F408" s="2">
        <v>41988</v>
      </c>
      <c r="G408" s="67">
        <v>875.16</v>
      </c>
      <c r="H408" s="67">
        <v>0</v>
      </c>
      <c r="I408" s="67">
        <v>0</v>
      </c>
      <c r="K408" s="3">
        <v>30</v>
      </c>
      <c r="L408" s="2">
        <v>42005</v>
      </c>
      <c r="M408" s="2">
        <v>42369</v>
      </c>
      <c r="N408" s="3">
        <v>0</v>
      </c>
      <c r="P408" s="3">
        <v>0</v>
      </c>
      <c r="Q408" s="92">
        <f>IF(J408-F408&gt;0,IF(R408="S",J408-F408,0),0)</f>
        <v>0</v>
      </c>
      <c r="R408" s="67" t="str">
        <f>IF(G408-H408-I408-P408&gt;0,"N","S")</f>
        <v>N</v>
      </c>
      <c r="S408" s="3">
        <f>IF(G408-H408-I408-P408&gt;0,G408-H408-I408-P408,0)</f>
        <v>875.16</v>
      </c>
      <c r="T408" s="67">
        <f>IF(J408-D408&gt;0,IF(R408="S",J408-D408,0),0)</f>
        <v>0</v>
      </c>
      <c r="U408" s="67">
        <f>IF(R408="S",H408*Q408,0)</f>
        <v>0</v>
      </c>
      <c r="V408" s="3">
        <f>IF(R408="S",H408*T408,0)</f>
        <v>0</v>
      </c>
      <c r="W408" s="3">
        <f>IF(R408="S",J408-F408-K408,0)</f>
        <v>0</v>
      </c>
      <c r="X408" s="3">
        <f>IF(R408="S",H408*W408,0)</f>
        <v>0</v>
      </c>
      <c r="Z408" s="2"/>
      <c r="AB408" s="2"/>
      <c r="AC408" s="2"/>
    </row>
    <row r="409" spans="1:29" ht="12.75">
      <c r="A409" s="3">
        <v>2014</v>
      </c>
      <c r="B409" s="3">
        <v>224</v>
      </c>
      <c r="C409" s="1" t="s">
        <v>245</v>
      </c>
      <c r="D409" s="2">
        <v>41969</v>
      </c>
      <c r="E409" s="1" t="s">
        <v>273</v>
      </c>
      <c r="F409" s="2">
        <v>41988</v>
      </c>
      <c r="G409" s="67">
        <v>98.1</v>
      </c>
      <c r="H409" s="67">
        <v>0</v>
      </c>
      <c r="I409" s="67">
        <v>0</v>
      </c>
      <c r="K409" s="3">
        <v>30</v>
      </c>
      <c r="L409" s="2">
        <v>42005</v>
      </c>
      <c r="M409" s="2">
        <v>42369</v>
      </c>
      <c r="N409" s="3">
        <v>0</v>
      </c>
      <c r="P409" s="3">
        <v>0</v>
      </c>
      <c r="Q409" s="92">
        <f>IF(J409-F409&gt;0,IF(R409="S",J409-F409,0),0)</f>
        <v>0</v>
      </c>
      <c r="R409" s="67" t="str">
        <f>IF(G409-H409-I409-P409&gt;0,"N","S")</f>
        <v>N</v>
      </c>
      <c r="S409" s="3">
        <f>IF(G409-H409-I409-P409&gt;0,G409-H409-I409-P409,0)</f>
        <v>98.1</v>
      </c>
      <c r="T409" s="67">
        <f>IF(J409-D409&gt;0,IF(R409="S",J409-D409,0),0)</f>
        <v>0</v>
      </c>
      <c r="U409" s="67">
        <f>IF(R409="S",H409*Q409,0)</f>
        <v>0</v>
      </c>
      <c r="V409" s="3">
        <f>IF(R409="S",H409*T409,0)</f>
        <v>0</v>
      </c>
      <c r="W409" s="3">
        <f>IF(R409="S",J409-F409-K409,0)</f>
        <v>0</v>
      </c>
      <c r="X409" s="3">
        <f>IF(R409="S",H409*W409,0)</f>
        <v>0</v>
      </c>
      <c r="Z409" s="2"/>
      <c r="AB409" s="2"/>
      <c r="AC409" s="2"/>
    </row>
    <row r="410" spans="1:29" ht="12.75">
      <c r="A410" s="3">
        <v>2014</v>
      </c>
      <c r="B410" s="3">
        <v>225</v>
      </c>
      <c r="C410" s="1" t="s">
        <v>245</v>
      </c>
      <c r="D410" s="2">
        <v>41969</v>
      </c>
      <c r="E410" s="1" t="s">
        <v>274</v>
      </c>
      <c r="F410" s="2">
        <v>41988</v>
      </c>
      <c r="G410" s="67">
        <v>186.42</v>
      </c>
      <c r="H410" s="67">
        <v>0</v>
      </c>
      <c r="I410" s="67">
        <v>0</v>
      </c>
      <c r="K410" s="3">
        <v>30</v>
      </c>
      <c r="L410" s="2">
        <v>42005</v>
      </c>
      <c r="M410" s="2">
        <v>42369</v>
      </c>
      <c r="N410" s="3">
        <v>0</v>
      </c>
      <c r="P410" s="3">
        <v>0</v>
      </c>
      <c r="Q410" s="92">
        <f>IF(J410-F410&gt;0,IF(R410="S",J410-F410,0),0)</f>
        <v>0</v>
      </c>
      <c r="R410" s="67" t="str">
        <f>IF(G410-H410-I410-P410&gt;0,"N","S")</f>
        <v>N</v>
      </c>
      <c r="S410" s="3">
        <f>IF(G410-H410-I410-P410&gt;0,G410-H410-I410-P410,0)</f>
        <v>186.42</v>
      </c>
      <c r="T410" s="67">
        <f>IF(J410-D410&gt;0,IF(R410="S",J410-D410,0),0)</f>
        <v>0</v>
      </c>
      <c r="U410" s="67">
        <f>IF(R410="S",H410*Q410,0)</f>
        <v>0</v>
      </c>
      <c r="V410" s="3">
        <f>IF(R410="S",H410*T410,0)</f>
        <v>0</v>
      </c>
      <c r="W410" s="3">
        <f>IF(R410="S",J410-F410-K410,0)</f>
        <v>0</v>
      </c>
      <c r="X410" s="3">
        <f>IF(R410="S",H410*W410,0)</f>
        <v>0</v>
      </c>
      <c r="Z410" s="2"/>
      <c r="AB410" s="2"/>
      <c r="AC410" s="2"/>
    </row>
    <row r="411" spans="1:29" ht="12.75">
      <c r="A411" s="3">
        <v>2014</v>
      </c>
      <c r="B411" s="3">
        <v>226</v>
      </c>
      <c r="C411" s="1" t="s">
        <v>245</v>
      </c>
      <c r="D411" s="2">
        <v>41969</v>
      </c>
      <c r="E411" s="1" t="s">
        <v>275</v>
      </c>
      <c r="F411" s="2">
        <v>41988</v>
      </c>
      <c r="G411" s="67">
        <v>211.36</v>
      </c>
      <c r="H411" s="67">
        <v>0</v>
      </c>
      <c r="I411" s="67">
        <v>0</v>
      </c>
      <c r="K411" s="3">
        <v>30</v>
      </c>
      <c r="L411" s="2">
        <v>42005</v>
      </c>
      <c r="M411" s="2">
        <v>42369</v>
      </c>
      <c r="N411" s="3">
        <v>0</v>
      </c>
      <c r="P411" s="3">
        <v>0</v>
      </c>
      <c r="Q411" s="92">
        <f>IF(J411-F411&gt;0,IF(R411="S",J411-F411,0),0)</f>
        <v>0</v>
      </c>
      <c r="R411" s="67" t="str">
        <f>IF(G411-H411-I411-P411&gt;0,"N","S")</f>
        <v>N</v>
      </c>
      <c r="S411" s="3">
        <f>IF(G411-H411-I411-P411&gt;0,G411-H411-I411-P411,0)</f>
        <v>211.36</v>
      </c>
      <c r="T411" s="67">
        <f>IF(J411-D411&gt;0,IF(R411="S",J411-D411,0),0)</f>
        <v>0</v>
      </c>
      <c r="U411" s="67">
        <f>IF(R411="S",H411*Q411,0)</f>
        <v>0</v>
      </c>
      <c r="V411" s="3">
        <f>IF(R411="S",H411*T411,0)</f>
        <v>0</v>
      </c>
      <c r="W411" s="3">
        <f>IF(R411="S",J411-F411-K411,0)</f>
        <v>0</v>
      </c>
      <c r="X411" s="3">
        <f>IF(R411="S",H411*W411,0)</f>
        <v>0</v>
      </c>
      <c r="Z411" s="2"/>
      <c r="AB411" s="2"/>
      <c r="AC411" s="2"/>
    </row>
    <row r="412" spans="1:29" ht="12.75">
      <c r="A412" s="3">
        <v>2014</v>
      </c>
      <c r="B412" s="3">
        <v>227</v>
      </c>
      <c r="C412" s="1" t="s">
        <v>245</v>
      </c>
      <c r="D412" s="2">
        <v>41969</v>
      </c>
      <c r="E412" s="1" t="s">
        <v>276</v>
      </c>
      <c r="F412" s="2">
        <v>41988</v>
      </c>
      <c r="G412" s="67">
        <v>206.6</v>
      </c>
      <c r="H412" s="67">
        <v>0</v>
      </c>
      <c r="I412" s="67">
        <v>0</v>
      </c>
      <c r="K412" s="3">
        <v>30</v>
      </c>
      <c r="L412" s="2">
        <v>42005</v>
      </c>
      <c r="M412" s="2">
        <v>42369</v>
      </c>
      <c r="N412" s="3">
        <v>0</v>
      </c>
      <c r="P412" s="3">
        <v>0</v>
      </c>
      <c r="Q412" s="92">
        <f>IF(J412-F412&gt;0,IF(R412="S",J412-F412,0),0)</f>
        <v>0</v>
      </c>
      <c r="R412" s="67" t="str">
        <f>IF(G412-H412-I412-P412&gt;0,"N","S")</f>
        <v>N</v>
      </c>
      <c r="S412" s="3">
        <f>IF(G412-H412-I412-P412&gt;0,G412-H412-I412-P412,0)</f>
        <v>206.6</v>
      </c>
      <c r="T412" s="67">
        <f>IF(J412-D412&gt;0,IF(R412="S",J412-D412,0),0)</f>
        <v>0</v>
      </c>
      <c r="U412" s="67">
        <f>IF(R412="S",H412*Q412,0)</f>
        <v>0</v>
      </c>
      <c r="V412" s="3">
        <f>IF(R412="S",H412*T412,0)</f>
        <v>0</v>
      </c>
      <c r="W412" s="3">
        <f>IF(R412="S",J412-F412-K412,0)</f>
        <v>0</v>
      </c>
      <c r="X412" s="3">
        <f>IF(R412="S",H412*W412,0)</f>
        <v>0</v>
      </c>
      <c r="Z412" s="2"/>
      <c r="AB412" s="2"/>
      <c r="AC412" s="2"/>
    </row>
    <row r="413" spans="1:29" ht="12.75">
      <c r="A413" s="3">
        <v>2014</v>
      </c>
      <c r="B413" s="3">
        <v>228</v>
      </c>
      <c r="C413" s="1" t="s">
        <v>245</v>
      </c>
      <c r="D413" s="2">
        <v>41969</v>
      </c>
      <c r="E413" s="1" t="s">
        <v>277</v>
      </c>
      <c r="F413" s="2">
        <v>41988</v>
      </c>
      <c r="G413" s="67">
        <v>148.92</v>
      </c>
      <c r="H413" s="67">
        <v>0</v>
      </c>
      <c r="I413" s="67">
        <v>0</v>
      </c>
      <c r="K413" s="3">
        <v>30</v>
      </c>
      <c r="L413" s="2">
        <v>42005</v>
      </c>
      <c r="M413" s="2">
        <v>42369</v>
      </c>
      <c r="N413" s="3">
        <v>0</v>
      </c>
      <c r="P413" s="3">
        <v>0</v>
      </c>
      <c r="Q413" s="92">
        <f>IF(J413-F413&gt;0,IF(R413="S",J413-F413,0),0)</f>
        <v>0</v>
      </c>
      <c r="R413" s="67" t="str">
        <f>IF(G413-H413-I413-P413&gt;0,"N","S")</f>
        <v>N</v>
      </c>
      <c r="S413" s="3">
        <f>IF(G413-H413-I413-P413&gt;0,G413-H413-I413-P413,0)</f>
        <v>148.92</v>
      </c>
      <c r="T413" s="67">
        <f>IF(J413-D413&gt;0,IF(R413="S",J413-D413,0),0)</f>
        <v>0</v>
      </c>
      <c r="U413" s="67">
        <f>IF(R413="S",H413*Q413,0)</f>
        <v>0</v>
      </c>
      <c r="V413" s="3">
        <f>IF(R413="S",H413*T413,0)</f>
        <v>0</v>
      </c>
      <c r="W413" s="3">
        <f>IF(R413="S",J413-F413-K413,0)</f>
        <v>0</v>
      </c>
      <c r="X413" s="3">
        <f>IF(R413="S",H413*W413,0)</f>
        <v>0</v>
      </c>
      <c r="Z413" s="2"/>
      <c r="AB413" s="2"/>
      <c r="AC413" s="2"/>
    </row>
    <row r="414" spans="1:29" ht="12.75">
      <c r="A414" s="3">
        <v>2014</v>
      </c>
      <c r="B414" s="3">
        <v>229</v>
      </c>
      <c r="C414" s="1" t="s">
        <v>245</v>
      </c>
      <c r="D414" s="2">
        <v>41969</v>
      </c>
      <c r="E414" s="1" t="s">
        <v>278</v>
      </c>
      <c r="F414" s="2">
        <v>41988</v>
      </c>
      <c r="G414" s="67">
        <v>206.6</v>
      </c>
      <c r="H414" s="67">
        <v>0</v>
      </c>
      <c r="I414" s="67">
        <v>0</v>
      </c>
      <c r="K414" s="3">
        <v>30</v>
      </c>
      <c r="L414" s="2">
        <v>42005</v>
      </c>
      <c r="M414" s="2">
        <v>42369</v>
      </c>
      <c r="N414" s="3">
        <v>0</v>
      </c>
      <c r="P414" s="3">
        <v>0</v>
      </c>
      <c r="Q414" s="92">
        <f>IF(J414-F414&gt;0,IF(R414="S",J414-F414,0),0)</f>
        <v>0</v>
      </c>
      <c r="R414" s="67" t="str">
        <f>IF(G414-H414-I414-P414&gt;0,"N","S")</f>
        <v>N</v>
      </c>
      <c r="S414" s="3">
        <f>IF(G414-H414-I414-P414&gt;0,G414-H414-I414-P414,0)</f>
        <v>206.6</v>
      </c>
      <c r="T414" s="67">
        <f>IF(J414-D414&gt;0,IF(R414="S",J414-D414,0),0)</f>
        <v>0</v>
      </c>
      <c r="U414" s="67">
        <f>IF(R414="S",H414*Q414,0)</f>
        <v>0</v>
      </c>
      <c r="V414" s="3">
        <f>IF(R414="S",H414*T414,0)</f>
        <v>0</v>
      </c>
      <c r="W414" s="3">
        <f>IF(R414="S",J414-F414-K414,0)</f>
        <v>0</v>
      </c>
      <c r="X414" s="3">
        <f>IF(R414="S",H414*W414,0)</f>
        <v>0</v>
      </c>
      <c r="Z414" s="2"/>
      <c r="AB414" s="2"/>
      <c r="AC414" s="2"/>
    </row>
    <row r="415" spans="1:29" ht="12.75">
      <c r="A415" s="3">
        <v>2014</v>
      </c>
      <c r="B415" s="3">
        <v>230</v>
      </c>
      <c r="C415" s="1" t="s">
        <v>245</v>
      </c>
      <c r="D415" s="2">
        <v>41969</v>
      </c>
      <c r="E415" s="1" t="s">
        <v>279</v>
      </c>
      <c r="F415" s="2">
        <v>41988</v>
      </c>
      <c r="G415" s="67">
        <v>327.27</v>
      </c>
      <c r="H415" s="67">
        <v>0</v>
      </c>
      <c r="I415" s="67">
        <v>0</v>
      </c>
      <c r="K415" s="3">
        <v>30</v>
      </c>
      <c r="L415" s="2">
        <v>42005</v>
      </c>
      <c r="M415" s="2">
        <v>42369</v>
      </c>
      <c r="N415" s="3">
        <v>0</v>
      </c>
      <c r="P415" s="3">
        <v>0</v>
      </c>
      <c r="Q415" s="92">
        <f>IF(J415-F415&gt;0,IF(R415="S",J415-F415,0),0)</f>
        <v>0</v>
      </c>
      <c r="R415" s="67" t="str">
        <f>IF(G415-H415-I415-P415&gt;0,"N","S")</f>
        <v>N</v>
      </c>
      <c r="S415" s="3">
        <f>IF(G415-H415-I415-P415&gt;0,G415-H415-I415-P415,0)</f>
        <v>327.27</v>
      </c>
      <c r="T415" s="67">
        <f>IF(J415-D415&gt;0,IF(R415="S",J415-D415,0),0)</f>
        <v>0</v>
      </c>
      <c r="U415" s="67">
        <f>IF(R415="S",H415*Q415,0)</f>
        <v>0</v>
      </c>
      <c r="V415" s="3">
        <f>IF(R415="S",H415*T415,0)</f>
        <v>0</v>
      </c>
      <c r="W415" s="3">
        <f>IF(R415="S",J415-F415-K415,0)</f>
        <v>0</v>
      </c>
      <c r="X415" s="3">
        <f>IF(R415="S",H415*W415,0)</f>
        <v>0</v>
      </c>
      <c r="Z415" s="2"/>
      <c r="AB415" s="2"/>
      <c r="AC415" s="2"/>
    </row>
    <row r="416" spans="1:29" ht="12.75">
      <c r="A416" s="3">
        <v>2014</v>
      </c>
      <c r="B416" s="3">
        <v>231</v>
      </c>
      <c r="C416" s="1" t="s">
        <v>245</v>
      </c>
      <c r="D416" s="2">
        <v>41969</v>
      </c>
      <c r="E416" s="1" t="s">
        <v>280</v>
      </c>
      <c r="F416" s="2">
        <v>41988</v>
      </c>
      <c r="G416" s="67">
        <v>206.6</v>
      </c>
      <c r="H416" s="67">
        <v>0</v>
      </c>
      <c r="I416" s="67">
        <v>0</v>
      </c>
      <c r="K416" s="3">
        <v>30</v>
      </c>
      <c r="L416" s="2">
        <v>42005</v>
      </c>
      <c r="M416" s="2">
        <v>42369</v>
      </c>
      <c r="N416" s="3">
        <v>0</v>
      </c>
      <c r="P416" s="3">
        <v>0</v>
      </c>
      <c r="Q416" s="92">
        <f>IF(J416-F416&gt;0,IF(R416="S",J416-F416,0),0)</f>
        <v>0</v>
      </c>
      <c r="R416" s="67" t="str">
        <f>IF(G416-H416-I416-P416&gt;0,"N","S")</f>
        <v>N</v>
      </c>
      <c r="S416" s="3">
        <f>IF(G416-H416-I416-P416&gt;0,G416-H416-I416-P416,0)</f>
        <v>206.6</v>
      </c>
      <c r="T416" s="67">
        <f>IF(J416-D416&gt;0,IF(R416="S",J416-D416,0),0)</f>
        <v>0</v>
      </c>
      <c r="U416" s="67">
        <f>IF(R416="S",H416*Q416,0)</f>
        <v>0</v>
      </c>
      <c r="V416" s="3">
        <f>IF(R416="S",H416*T416,0)</f>
        <v>0</v>
      </c>
      <c r="W416" s="3">
        <f>IF(R416="S",J416-F416-K416,0)</f>
        <v>0</v>
      </c>
      <c r="X416" s="3">
        <f>IF(R416="S",H416*W416,0)</f>
        <v>0</v>
      </c>
      <c r="Z416" s="2"/>
      <c r="AB416" s="2"/>
      <c r="AC416" s="2"/>
    </row>
    <row r="417" spans="1:29" ht="12.75">
      <c r="A417" s="3">
        <v>2014</v>
      </c>
      <c r="B417" s="3">
        <v>232</v>
      </c>
      <c r="C417" s="1" t="s">
        <v>245</v>
      </c>
      <c r="D417" s="2">
        <v>41969</v>
      </c>
      <c r="E417" s="1" t="s">
        <v>281</v>
      </c>
      <c r="F417" s="2">
        <v>41988</v>
      </c>
      <c r="G417" s="67">
        <v>188.94</v>
      </c>
      <c r="H417" s="67">
        <v>0</v>
      </c>
      <c r="I417" s="67">
        <v>0</v>
      </c>
      <c r="K417" s="3">
        <v>30</v>
      </c>
      <c r="L417" s="2">
        <v>42005</v>
      </c>
      <c r="M417" s="2">
        <v>42369</v>
      </c>
      <c r="N417" s="3">
        <v>0</v>
      </c>
      <c r="P417" s="3">
        <v>0</v>
      </c>
      <c r="Q417" s="92">
        <f>IF(J417-F417&gt;0,IF(R417="S",J417-F417,0),0)</f>
        <v>0</v>
      </c>
      <c r="R417" s="67" t="str">
        <f>IF(G417-H417-I417-P417&gt;0,"N","S")</f>
        <v>N</v>
      </c>
      <c r="S417" s="3">
        <f>IF(G417-H417-I417-P417&gt;0,G417-H417-I417-P417,0)</f>
        <v>188.94</v>
      </c>
      <c r="T417" s="67">
        <f>IF(J417-D417&gt;0,IF(R417="S",J417-D417,0),0)</f>
        <v>0</v>
      </c>
      <c r="U417" s="67">
        <f>IF(R417="S",H417*Q417,0)</f>
        <v>0</v>
      </c>
      <c r="V417" s="3">
        <f>IF(R417="S",H417*T417,0)</f>
        <v>0</v>
      </c>
      <c r="W417" s="3">
        <f>IF(R417="S",J417-F417-K417,0)</f>
        <v>0</v>
      </c>
      <c r="X417" s="3">
        <f>IF(R417="S",H417*W417,0)</f>
        <v>0</v>
      </c>
      <c r="Z417" s="2"/>
      <c r="AB417" s="2"/>
      <c r="AC417" s="2"/>
    </row>
    <row r="418" spans="1:29" ht="12.75">
      <c r="A418" s="3">
        <v>2014</v>
      </c>
      <c r="B418" s="3">
        <v>233</v>
      </c>
      <c r="C418" s="1" t="s">
        <v>245</v>
      </c>
      <c r="D418" s="2">
        <v>41969</v>
      </c>
      <c r="E418" s="1" t="s">
        <v>282</v>
      </c>
      <c r="F418" s="2">
        <v>41988</v>
      </c>
      <c r="G418" s="67">
        <v>194.5</v>
      </c>
      <c r="H418" s="67">
        <v>0</v>
      </c>
      <c r="I418" s="67">
        <v>0</v>
      </c>
      <c r="K418" s="3">
        <v>30</v>
      </c>
      <c r="L418" s="2">
        <v>42005</v>
      </c>
      <c r="M418" s="2">
        <v>42369</v>
      </c>
      <c r="N418" s="3">
        <v>0</v>
      </c>
      <c r="P418" s="3">
        <v>0</v>
      </c>
      <c r="Q418" s="92">
        <f>IF(J418-F418&gt;0,IF(R418="S",J418-F418,0),0)</f>
        <v>0</v>
      </c>
      <c r="R418" s="67" t="str">
        <f>IF(G418-H418-I418-P418&gt;0,"N","S")</f>
        <v>N</v>
      </c>
      <c r="S418" s="3">
        <f>IF(G418-H418-I418-P418&gt;0,G418-H418-I418-P418,0)</f>
        <v>194.5</v>
      </c>
      <c r="T418" s="67">
        <f>IF(J418-D418&gt;0,IF(R418="S",J418-D418,0),0)</f>
        <v>0</v>
      </c>
      <c r="U418" s="67">
        <f>IF(R418="S",H418*Q418,0)</f>
        <v>0</v>
      </c>
      <c r="V418" s="3">
        <f>IF(R418="S",H418*T418,0)</f>
        <v>0</v>
      </c>
      <c r="W418" s="3">
        <f>IF(R418="S",J418-F418-K418,0)</f>
        <v>0</v>
      </c>
      <c r="X418" s="3">
        <f>IF(R418="S",H418*W418,0)</f>
        <v>0</v>
      </c>
      <c r="Z418" s="2"/>
      <c r="AB418" s="2"/>
      <c r="AC418" s="2"/>
    </row>
    <row r="419" spans="1:29" ht="12.75">
      <c r="A419" s="3">
        <v>2014</v>
      </c>
      <c r="B419" s="3">
        <v>234</v>
      </c>
      <c r="C419" s="1" t="s">
        <v>245</v>
      </c>
      <c r="D419" s="2">
        <v>41969</v>
      </c>
      <c r="E419" s="1" t="s">
        <v>283</v>
      </c>
      <c r="F419" s="2">
        <v>41988</v>
      </c>
      <c r="G419" s="67">
        <v>411.42</v>
      </c>
      <c r="H419" s="67">
        <v>0</v>
      </c>
      <c r="I419" s="67">
        <v>0</v>
      </c>
      <c r="K419" s="3">
        <v>30</v>
      </c>
      <c r="L419" s="2">
        <v>42005</v>
      </c>
      <c r="M419" s="2">
        <v>42369</v>
      </c>
      <c r="N419" s="3">
        <v>0</v>
      </c>
      <c r="P419" s="3">
        <v>0</v>
      </c>
      <c r="Q419" s="92">
        <f>IF(J419-F419&gt;0,IF(R419="S",J419-F419,0),0)</f>
        <v>0</v>
      </c>
      <c r="R419" s="67" t="str">
        <f>IF(G419-H419-I419-P419&gt;0,"N","S")</f>
        <v>N</v>
      </c>
      <c r="S419" s="3">
        <f>IF(G419-H419-I419-P419&gt;0,G419-H419-I419-P419,0)</f>
        <v>411.42</v>
      </c>
      <c r="T419" s="67">
        <f>IF(J419-D419&gt;0,IF(R419="S",J419-D419,0),0)</f>
        <v>0</v>
      </c>
      <c r="U419" s="67">
        <f>IF(R419="S",H419*Q419,0)</f>
        <v>0</v>
      </c>
      <c r="V419" s="3">
        <f>IF(R419="S",H419*T419,0)</f>
        <v>0</v>
      </c>
      <c r="W419" s="3">
        <f>IF(R419="S",J419-F419-K419,0)</f>
        <v>0</v>
      </c>
      <c r="X419" s="3">
        <f>IF(R419="S",H419*W419,0)</f>
        <v>0</v>
      </c>
      <c r="Z419" s="2"/>
      <c r="AB419" s="2"/>
      <c r="AC419" s="2"/>
    </row>
    <row r="420" spans="1:29" ht="12.75">
      <c r="A420" s="3">
        <v>2014</v>
      </c>
      <c r="B420" s="3">
        <v>235</v>
      </c>
      <c r="C420" s="1" t="s">
        <v>245</v>
      </c>
      <c r="D420" s="2">
        <v>41969</v>
      </c>
      <c r="E420" s="1" t="s">
        <v>284</v>
      </c>
      <c r="F420" s="2">
        <v>41988</v>
      </c>
      <c r="G420" s="67">
        <v>89.2</v>
      </c>
      <c r="H420" s="67">
        <v>0</v>
      </c>
      <c r="I420" s="67">
        <v>0</v>
      </c>
      <c r="K420" s="3">
        <v>30</v>
      </c>
      <c r="L420" s="2">
        <v>42005</v>
      </c>
      <c r="M420" s="2">
        <v>42369</v>
      </c>
      <c r="N420" s="3">
        <v>0</v>
      </c>
      <c r="P420" s="3">
        <v>0</v>
      </c>
      <c r="Q420" s="92">
        <f>IF(J420-F420&gt;0,IF(R420="S",J420-F420,0),0)</f>
        <v>0</v>
      </c>
      <c r="R420" s="67" t="str">
        <f>IF(G420-H420-I420-P420&gt;0,"N","S")</f>
        <v>N</v>
      </c>
      <c r="S420" s="3">
        <f>IF(G420-H420-I420-P420&gt;0,G420-H420-I420-P420,0)</f>
        <v>89.2</v>
      </c>
      <c r="T420" s="67">
        <f>IF(J420-D420&gt;0,IF(R420="S",J420-D420,0),0)</f>
        <v>0</v>
      </c>
      <c r="U420" s="67">
        <f>IF(R420="S",H420*Q420,0)</f>
        <v>0</v>
      </c>
      <c r="V420" s="3">
        <f>IF(R420="S",H420*T420,0)</f>
        <v>0</v>
      </c>
      <c r="W420" s="3">
        <f>IF(R420="S",J420-F420-K420,0)</f>
        <v>0</v>
      </c>
      <c r="X420" s="3">
        <f>IF(R420="S",H420*W420,0)</f>
        <v>0</v>
      </c>
      <c r="Z420" s="2"/>
      <c r="AB420" s="2"/>
      <c r="AC420" s="2"/>
    </row>
    <row r="421" spans="1:29" ht="12.75">
      <c r="A421" s="3">
        <v>2014</v>
      </c>
      <c r="B421" s="3">
        <v>236</v>
      </c>
      <c r="C421" s="1" t="s">
        <v>245</v>
      </c>
      <c r="D421" s="2">
        <v>41969</v>
      </c>
      <c r="E421" s="1" t="s">
        <v>285</v>
      </c>
      <c r="F421" s="2">
        <v>41988</v>
      </c>
      <c r="G421" s="67">
        <v>1577.15</v>
      </c>
      <c r="H421" s="67">
        <v>0</v>
      </c>
      <c r="I421" s="67">
        <v>0</v>
      </c>
      <c r="K421" s="3">
        <v>30</v>
      </c>
      <c r="L421" s="2">
        <v>42005</v>
      </c>
      <c r="M421" s="2">
        <v>42369</v>
      </c>
      <c r="N421" s="3">
        <v>0</v>
      </c>
      <c r="P421" s="3">
        <v>0</v>
      </c>
      <c r="Q421" s="92">
        <f>IF(J421-F421&gt;0,IF(R421="S",J421-F421,0),0)</f>
        <v>0</v>
      </c>
      <c r="R421" s="67" t="str">
        <f>IF(G421-H421-I421-P421&gt;0,"N","S")</f>
        <v>N</v>
      </c>
      <c r="S421" s="3">
        <f>IF(G421-H421-I421-P421&gt;0,G421-H421-I421-P421,0)</f>
        <v>1577.15</v>
      </c>
      <c r="T421" s="67">
        <f>IF(J421-D421&gt;0,IF(R421="S",J421-D421,0),0)</f>
        <v>0</v>
      </c>
      <c r="U421" s="67">
        <f>IF(R421="S",H421*Q421,0)</f>
        <v>0</v>
      </c>
      <c r="V421" s="3">
        <f>IF(R421="S",H421*T421,0)</f>
        <v>0</v>
      </c>
      <c r="W421" s="3">
        <f>IF(R421="S",J421-F421-K421,0)</f>
        <v>0</v>
      </c>
      <c r="X421" s="3">
        <f>IF(R421="S",H421*W421,0)</f>
        <v>0</v>
      </c>
      <c r="Z421" s="2"/>
      <c r="AB421" s="2"/>
      <c r="AC421" s="2"/>
    </row>
    <row r="422" spans="1:29" ht="12.75">
      <c r="A422" s="3">
        <v>2014</v>
      </c>
      <c r="B422" s="3">
        <v>237</v>
      </c>
      <c r="C422" s="1" t="s">
        <v>245</v>
      </c>
      <c r="D422" s="2">
        <v>41969</v>
      </c>
      <c r="E422" s="1" t="s">
        <v>286</v>
      </c>
      <c r="F422" s="2">
        <v>41988</v>
      </c>
      <c r="G422" s="67">
        <v>206.6</v>
      </c>
      <c r="H422" s="67">
        <v>0</v>
      </c>
      <c r="I422" s="67">
        <v>0</v>
      </c>
      <c r="K422" s="3">
        <v>30</v>
      </c>
      <c r="L422" s="2">
        <v>42005</v>
      </c>
      <c r="M422" s="2">
        <v>42369</v>
      </c>
      <c r="N422" s="3">
        <v>0</v>
      </c>
      <c r="P422" s="3">
        <v>0</v>
      </c>
      <c r="Q422" s="92">
        <f>IF(J422-F422&gt;0,IF(R422="S",J422-F422,0),0)</f>
        <v>0</v>
      </c>
      <c r="R422" s="67" t="str">
        <f>IF(G422-H422-I422-P422&gt;0,"N","S")</f>
        <v>N</v>
      </c>
      <c r="S422" s="3">
        <f>IF(G422-H422-I422-P422&gt;0,G422-H422-I422-P422,0)</f>
        <v>206.6</v>
      </c>
      <c r="T422" s="67">
        <f>IF(J422-D422&gt;0,IF(R422="S",J422-D422,0),0)</f>
        <v>0</v>
      </c>
      <c r="U422" s="67">
        <f>IF(R422="S",H422*Q422,0)</f>
        <v>0</v>
      </c>
      <c r="V422" s="3">
        <f>IF(R422="S",H422*T422,0)</f>
        <v>0</v>
      </c>
      <c r="W422" s="3">
        <f>IF(R422="S",J422-F422-K422,0)</f>
        <v>0</v>
      </c>
      <c r="X422" s="3">
        <f>IF(R422="S",H422*W422,0)</f>
        <v>0</v>
      </c>
      <c r="Z422" s="2"/>
      <c r="AB422" s="2"/>
      <c r="AC422" s="2"/>
    </row>
    <row r="423" spans="1:29" ht="12.75">
      <c r="A423" s="3">
        <v>2014</v>
      </c>
      <c r="B423" s="3">
        <v>238</v>
      </c>
      <c r="C423" s="1" t="s">
        <v>245</v>
      </c>
      <c r="D423" s="2">
        <v>41969</v>
      </c>
      <c r="E423" s="1" t="s">
        <v>287</v>
      </c>
      <c r="F423" s="2">
        <v>41988</v>
      </c>
      <c r="G423" s="67">
        <v>206.6</v>
      </c>
      <c r="H423" s="67">
        <v>0</v>
      </c>
      <c r="I423" s="67">
        <v>0</v>
      </c>
      <c r="K423" s="3">
        <v>30</v>
      </c>
      <c r="L423" s="2">
        <v>42005</v>
      </c>
      <c r="M423" s="2">
        <v>42369</v>
      </c>
      <c r="N423" s="3">
        <v>0</v>
      </c>
      <c r="P423" s="3">
        <v>0</v>
      </c>
      <c r="Q423" s="92">
        <f>IF(J423-F423&gt;0,IF(R423="S",J423-F423,0),0)</f>
        <v>0</v>
      </c>
      <c r="R423" s="67" t="str">
        <f>IF(G423-H423-I423-P423&gt;0,"N","S")</f>
        <v>N</v>
      </c>
      <c r="S423" s="3">
        <f>IF(G423-H423-I423-P423&gt;0,G423-H423-I423-P423,0)</f>
        <v>206.6</v>
      </c>
      <c r="T423" s="67">
        <f>IF(J423-D423&gt;0,IF(R423="S",J423-D423,0),0)</f>
        <v>0</v>
      </c>
      <c r="U423" s="67">
        <f>IF(R423="S",H423*Q423,0)</f>
        <v>0</v>
      </c>
      <c r="V423" s="3">
        <f>IF(R423="S",H423*T423,0)</f>
        <v>0</v>
      </c>
      <c r="W423" s="3">
        <f>IF(R423="S",J423-F423-K423,0)</f>
        <v>0</v>
      </c>
      <c r="X423" s="3">
        <f>IF(R423="S",H423*W423,0)</f>
        <v>0</v>
      </c>
      <c r="Z423" s="2"/>
      <c r="AB423" s="2"/>
      <c r="AC423" s="2"/>
    </row>
    <row r="424" spans="1:29" ht="12.75">
      <c r="A424" s="3">
        <v>2014</v>
      </c>
      <c r="B424" s="3">
        <v>239</v>
      </c>
      <c r="C424" s="1" t="s">
        <v>245</v>
      </c>
      <c r="D424" s="2">
        <v>41969</v>
      </c>
      <c r="E424" s="1" t="s">
        <v>288</v>
      </c>
      <c r="F424" s="2">
        <v>41988</v>
      </c>
      <c r="G424" s="67">
        <v>206.6</v>
      </c>
      <c r="H424" s="67">
        <v>0</v>
      </c>
      <c r="I424" s="67">
        <v>0</v>
      </c>
      <c r="K424" s="3">
        <v>30</v>
      </c>
      <c r="L424" s="2">
        <v>42005</v>
      </c>
      <c r="M424" s="2">
        <v>42369</v>
      </c>
      <c r="N424" s="3">
        <v>0</v>
      </c>
      <c r="P424" s="3">
        <v>0</v>
      </c>
      <c r="Q424" s="92">
        <f>IF(J424-F424&gt;0,IF(R424="S",J424-F424,0),0)</f>
        <v>0</v>
      </c>
      <c r="R424" s="67" t="str">
        <f>IF(G424-H424-I424-P424&gt;0,"N","S")</f>
        <v>N</v>
      </c>
      <c r="S424" s="3">
        <f>IF(G424-H424-I424-P424&gt;0,G424-H424-I424-P424,0)</f>
        <v>206.6</v>
      </c>
      <c r="T424" s="67">
        <f>IF(J424-D424&gt;0,IF(R424="S",J424-D424,0),0)</f>
        <v>0</v>
      </c>
      <c r="U424" s="67">
        <f>IF(R424="S",H424*Q424,0)</f>
        <v>0</v>
      </c>
      <c r="V424" s="3">
        <f>IF(R424="S",H424*T424,0)</f>
        <v>0</v>
      </c>
      <c r="W424" s="3">
        <f>IF(R424="S",J424-F424-K424,0)</f>
        <v>0</v>
      </c>
      <c r="X424" s="3">
        <f>IF(R424="S",H424*W424,0)</f>
        <v>0</v>
      </c>
      <c r="Z424" s="2"/>
      <c r="AB424" s="2"/>
      <c r="AC424" s="2"/>
    </row>
    <row r="425" spans="1:29" ht="12.75">
      <c r="A425" s="3">
        <v>2014</v>
      </c>
      <c r="B425" s="3">
        <v>240</v>
      </c>
      <c r="C425" s="1" t="s">
        <v>245</v>
      </c>
      <c r="D425" s="2">
        <v>41969</v>
      </c>
      <c r="E425" s="1" t="s">
        <v>289</v>
      </c>
      <c r="F425" s="2">
        <v>41988</v>
      </c>
      <c r="G425" s="67">
        <v>206.6</v>
      </c>
      <c r="H425" s="67">
        <v>0</v>
      </c>
      <c r="I425" s="67">
        <v>0</v>
      </c>
      <c r="K425" s="3">
        <v>30</v>
      </c>
      <c r="L425" s="2">
        <v>42005</v>
      </c>
      <c r="M425" s="2">
        <v>42369</v>
      </c>
      <c r="N425" s="3">
        <v>0</v>
      </c>
      <c r="P425" s="3">
        <v>0</v>
      </c>
      <c r="Q425" s="92">
        <f>IF(J425-F425&gt;0,IF(R425="S",J425-F425,0),0)</f>
        <v>0</v>
      </c>
      <c r="R425" s="67" t="str">
        <f>IF(G425-H425-I425-P425&gt;0,"N","S")</f>
        <v>N</v>
      </c>
      <c r="S425" s="3">
        <f>IF(G425-H425-I425-P425&gt;0,G425-H425-I425-P425,0)</f>
        <v>206.6</v>
      </c>
      <c r="T425" s="67">
        <f>IF(J425-D425&gt;0,IF(R425="S",J425-D425,0),0)</f>
        <v>0</v>
      </c>
      <c r="U425" s="67">
        <f>IF(R425="S",H425*Q425,0)</f>
        <v>0</v>
      </c>
      <c r="V425" s="3">
        <f>IF(R425="S",H425*T425,0)</f>
        <v>0</v>
      </c>
      <c r="W425" s="3">
        <f>IF(R425="S",J425-F425-K425,0)</f>
        <v>0</v>
      </c>
      <c r="X425" s="3">
        <f>IF(R425="S",H425*W425,0)</f>
        <v>0</v>
      </c>
      <c r="Z425" s="2"/>
      <c r="AB425" s="2"/>
      <c r="AC425" s="2"/>
    </row>
    <row r="426" spans="1:29" ht="12.75">
      <c r="A426" s="3">
        <v>2014</v>
      </c>
      <c r="B426" s="3">
        <v>241</v>
      </c>
      <c r="C426" s="1" t="s">
        <v>245</v>
      </c>
      <c r="D426" s="2">
        <v>41969</v>
      </c>
      <c r="E426" s="1" t="s">
        <v>290</v>
      </c>
      <c r="F426" s="2">
        <v>41989</v>
      </c>
      <c r="G426" s="67">
        <v>239.37</v>
      </c>
      <c r="H426" s="67">
        <v>0</v>
      </c>
      <c r="I426" s="67">
        <v>0</v>
      </c>
      <c r="K426" s="3">
        <v>30</v>
      </c>
      <c r="L426" s="2">
        <v>42005</v>
      </c>
      <c r="M426" s="2">
        <v>42369</v>
      </c>
      <c r="N426" s="3">
        <v>0</v>
      </c>
      <c r="P426" s="3">
        <v>0</v>
      </c>
      <c r="Q426" s="92">
        <f>IF(J426-F426&gt;0,IF(R426="S",J426-F426,0),0)</f>
        <v>0</v>
      </c>
      <c r="R426" s="67" t="str">
        <f>IF(G426-H426-I426-P426&gt;0,"N","S")</f>
        <v>N</v>
      </c>
      <c r="S426" s="3">
        <f>IF(G426-H426-I426-P426&gt;0,G426-H426-I426-P426,0)</f>
        <v>239.37</v>
      </c>
      <c r="T426" s="67">
        <f>IF(J426-D426&gt;0,IF(R426="S",J426-D426,0),0)</f>
        <v>0</v>
      </c>
      <c r="U426" s="67">
        <f>IF(R426="S",H426*Q426,0)</f>
        <v>0</v>
      </c>
      <c r="V426" s="3">
        <f>IF(R426="S",H426*T426,0)</f>
        <v>0</v>
      </c>
      <c r="W426" s="3">
        <f>IF(R426="S",J426-F426-K426,0)</f>
        <v>0</v>
      </c>
      <c r="X426" s="3">
        <f>IF(R426="S",H426*W426,0)</f>
        <v>0</v>
      </c>
      <c r="Z426" s="2"/>
      <c r="AB426" s="2"/>
      <c r="AC426" s="2"/>
    </row>
    <row r="427" spans="1:29" ht="12.75">
      <c r="A427" s="3">
        <v>2014</v>
      </c>
      <c r="B427" s="3">
        <v>242</v>
      </c>
      <c r="C427" s="1" t="s">
        <v>245</v>
      </c>
      <c r="D427" s="2">
        <v>41969</v>
      </c>
      <c r="E427" s="1" t="s">
        <v>291</v>
      </c>
      <c r="F427" s="2">
        <v>41989</v>
      </c>
      <c r="G427" s="67">
        <v>322.72</v>
      </c>
      <c r="H427" s="67">
        <v>0</v>
      </c>
      <c r="I427" s="67">
        <v>0</v>
      </c>
      <c r="K427" s="3">
        <v>30</v>
      </c>
      <c r="L427" s="2">
        <v>42005</v>
      </c>
      <c r="M427" s="2">
        <v>42369</v>
      </c>
      <c r="N427" s="3">
        <v>0</v>
      </c>
      <c r="P427" s="3">
        <v>0</v>
      </c>
      <c r="Q427" s="92">
        <f>IF(J427-F427&gt;0,IF(R427="S",J427-F427,0),0)</f>
        <v>0</v>
      </c>
      <c r="R427" s="67" t="str">
        <f>IF(G427-H427-I427-P427&gt;0,"N","S")</f>
        <v>N</v>
      </c>
      <c r="S427" s="3">
        <f>IF(G427-H427-I427-P427&gt;0,G427-H427-I427-P427,0)</f>
        <v>322.72</v>
      </c>
      <c r="T427" s="67">
        <f>IF(J427-D427&gt;0,IF(R427="S",J427-D427,0),0)</f>
        <v>0</v>
      </c>
      <c r="U427" s="67">
        <f>IF(R427="S",H427*Q427,0)</f>
        <v>0</v>
      </c>
      <c r="V427" s="3">
        <f>IF(R427="S",H427*T427,0)</f>
        <v>0</v>
      </c>
      <c r="W427" s="3">
        <f>IF(R427="S",J427-F427-K427,0)</f>
        <v>0</v>
      </c>
      <c r="X427" s="3">
        <f>IF(R427="S",H427*W427,0)</f>
        <v>0</v>
      </c>
      <c r="Z427" s="2"/>
      <c r="AB427" s="2"/>
      <c r="AC427" s="2"/>
    </row>
    <row r="428" spans="1:29" ht="12.75">
      <c r="A428" s="3">
        <v>2014</v>
      </c>
      <c r="B428" s="3">
        <v>243</v>
      </c>
      <c r="C428" s="1" t="s">
        <v>245</v>
      </c>
      <c r="D428" s="2">
        <v>41969</v>
      </c>
      <c r="E428" s="1" t="s">
        <v>292</v>
      </c>
      <c r="F428" s="2">
        <v>41989</v>
      </c>
      <c r="G428" s="67">
        <v>189.61</v>
      </c>
      <c r="H428" s="67">
        <v>0</v>
      </c>
      <c r="I428" s="67">
        <v>0</v>
      </c>
      <c r="K428" s="3">
        <v>30</v>
      </c>
      <c r="L428" s="2">
        <v>42005</v>
      </c>
      <c r="M428" s="2">
        <v>42369</v>
      </c>
      <c r="N428" s="3">
        <v>0</v>
      </c>
      <c r="P428" s="3">
        <v>0</v>
      </c>
      <c r="Q428" s="92">
        <f>IF(J428-F428&gt;0,IF(R428="S",J428-F428,0),0)</f>
        <v>0</v>
      </c>
      <c r="R428" s="67" t="str">
        <f>IF(G428-H428-I428-P428&gt;0,"N","S")</f>
        <v>N</v>
      </c>
      <c r="S428" s="3">
        <f>IF(G428-H428-I428-P428&gt;0,G428-H428-I428-P428,0)</f>
        <v>189.61</v>
      </c>
      <c r="T428" s="67">
        <f>IF(J428-D428&gt;0,IF(R428="S",J428-D428,0),0)</f>
        <v>0</v>
      </c>
      <c r="U428" s="67">
        <f>IF(R428="S",H428*Q428,0)</f>
        <v>0</v>
      </c>
      <c r="V428" s="3">
        <f>IF(R428="S",H428*T428,0)</f>
        <v>0</v>
      </c>
      <c r="W428" s="3">
        <f>IF(R428="S",J428-F428-K428,0)</f>
        <v>0</v>
      </c>
      <c r="X428" s="3">
        <f>IF(R428="S",H428*W428,0)</f>
        <v>0</v>
      </c>
      <c r="Z428" s="2"/>
      <c r="AB428" s="2"/>
      <c r="AC428" s="2"/>
    </row>
    <row r="429" spans="1:29" ht="12.75">
      <c r="A429" s="3">
        <v>2014</v>
      </c>
      <c r="B429" s="3">
        <v>244</v>
      </c>
      <c r="C429" s="1" t="s">
        <v>245</v>
      </c>
      <c r="D429" s="2">
        <v>41969</v>
      </c>
      <c r="E429" s="1" t="s">
        <v>293</v>
      </c>
      <c r="F429" s="2">
        <v>41989</v>
      </c>
      <c r="G429" s="67">
        <v>206.6</v>
      </c>
      <c r="H429" s="67">
        <v>0</v>
      </c>
      <c r="I429" s="67">
        <v>0</v>
      </c>
      <c r="K429" s="3">
        <v>30</v>
      </c>
      <c r="L429" s="2">
        <v>42005</v>
      </c>
      <c r="M429" s="2">
        <v>42369</v>
      </c>
      <c r="N429" s="3">
        <v>0</v>
      </c>
      <c r="P429" s="3">
        <v>0</v>
      </c>
      <c r="Q429" s="92">
        <f>IF(J429-F429&gt;0,IF(R429="S",J429-F429,0),0)</f>
        <v>0</v>
      </c>
      <c r="R429" s="67" t="str">
        <f>IF(G429-H429-I429-P429&gt;0,"N","S")</f>
        <v>N</v>
      </c>
      <c r="S429" s="3">
        <f>IF(G429-H429-I429-P429&gt;0,G429-H429-I429-P429,0)</f>
        <v>206.6</v>
      </c>
      <c r="T429" s="67">
        <f>IF(J429-D429&gt;0,IF(R429="S",J429-D429,0),0)</f>
        <v>0</v>
      </c>
      <c r="U429" s="67">
        <f>IF(R429="S",H429*Q429,0)</f>
        <v>0</v>
      </c>
      <c r="V429" s="3">
        <f>IF(R429="S",H429*T429,0)</f>
        <v>0</v>
      </c>
      <c r="W429" s="3">
        <f>IF(R429="S",J429-F429-K429,0)</f>
        <v>0</v>
      </c>
      <c r="X429" s="3">
        <f>IF(R429="S",H429*W429,0)</f>
        <v>0</v>
      </c>
      <c r="Z429" s="2"/>
      <c r="AB429" s="2"/>
      <c r="AC429" s="2"/>
    </row>
    <row r="430" spans="1:29" ht="12.75">
      <c r="A430" s="3">
        <v>2014</v>
      </c>
      <c r="B430" s="3">
        <v>245</v>
      </c>
      <c r="C430" s="1" t="s">
        <v>245</v>
      </c>
      <c r="D430" s="2">
        <v>41969</v>
      </c>
      <c r="E430" s="1" t="s">
        <v>294</v>
      </c>
      <c r="F430" s="2">
        <v>41989</v>
      </c>
      <c r="G430" s="67">
        <v>609.22</v>
      </c>
      <c r="H430" s="67">
        <v>0</v>
      </c>
      <c r="I430" s="67">
        <v>0</v>
      </c>
      <c r="K430" s="3">
        <v>30</v>
      </c>
      <c r="L430" s="2">
        <v>42005</v>
      </c>
      <c r="M430" s="2">
        <v>42369</v>
      </c>
      <c r="N430" s="3">
        <v>0</v>
      </c>
      <c r="P430" s="3">
        <v>0</v>
      </c>
      <c r="Q430" s="92">
        <f>IF(J430-F430&gt;0,IF(R430="S",J430-F430,0),0)</f>
        <v>0</v>
      </c>
      <c r="R430" s="67" t="str">
        <f>IF(G430-H430-I430-P430&gt;0,"N","S")</f>
        <v>N</v>
      </c>
      <c r="S430" s="3">
        <f>IF(G430-H430-I430-P430&gt;0,G430-H430-I430-P430,0)</f>
        <v>609.22</v>
      </c>
      <c r="T430" s="67">
        <f>IF(J430-D430&gt;0,IF(R430="S",J430-D430,0),0)</f>
        <v>0</v>
      </c>
      <c r="U430" s="67">
        <f>IF(R430="S",H430*Q430,0)</f>
        <v>0</v>
      </c>
      <c r="V430" s="3">
        <f>IF(R430="S",H430*T430,0)</f>
        <v>0</v>
      </c>
      <c r="W430" s="3">
        <f>IF(R430="S",J430-F430-K430,0)</f>
        <v>0</v>
      </c>
      <c r="X430" s="3">
        <f>IF(R430="S",H430*W430,0)</f>
        <v>0</v>
      </c>
      <c r="Z430" s="2"/>
      <c r="AB430" s="2"/>
      <c r="AC430" s="2"/>
    </row>
    <row r="431" spans="1:29" ht="12.75">
      <c r="A431" s="3">
        <v>2014</v>
      </c>
      <c r="B431" s="3">
        <v>255</v>
      </c>
      <c r="C431" s="1" t="s">
        <v>300</v>
      </c>
      <c r="D431" s="2">
        <v>41973</v>
      </c>
      <c r="E431" s="1" t="s">
        <v>301</v>
      </c>
      <c r="F431" s="2">
        <v>41995</v>
      </c>
      <c r="G431" s="67">
        <v>2377.78</v>
      </c>
      <c r="H431" s="67">
        <v>0</v>
      </c>
      <c r="I431" s="67">
        <v>0</v>
      </c>
      <c r="K431" s="3">
        <v>30</v>
      </c>
      <c r="L431" s="2">
        <v>42005</v>
      </c>
      <c r="M431" s="2">
        <v>42369</v>
      </c>
      <c r="N431" s="3">
        <v>0</v>
      </c>
      <c r="P431" s="3">
        <v>0</v>
      </c>
      <c r="Q431" s="92">
        <f>IF(J431-F431&gt;0,IF(R431="S",J431-F431,0),0)</f>
        <v>0</v>
      </c>
      <c r="R431" s="67" t="str">
        <f>IF(G431-H431-I431-P431&gt;0,"N","S")</f>
        <v>N</v>
      </c>
      <c r="S431" s="3">
        <f>IF(G431-H431-I431-P431&gt;0,G431-H431-I431-P431,0)</f>
        <v>2377.78</v>
      </c>
      <c r="T431" s="67">
        <f>IF(J431-D431&gt;0,IF(R431="S",J431-D431,0),0)</f>
        <v>0</v>
      </c>
      <c r="U431" s="67">
        <f>IF(R431="S",H431*Q431,0)</f>
        <v>0</v>
      </c>
      <c r="V431" s="3">
        <f>IF(R431="S",H431*T431,0)</f>
        <v>0</v>
      </c>
      <c r="W431" s="3">
        <f>IF(R431="S",J431-F431-K431,0)</f>
        <v>0</v>
      </c>
      <c r="X431" s="3">
        <f>IF(R431="S",H431*W431,0)</f>
        <v>0</v>
      </c>
      <c r="Z431" s="2"/>
      <c r="AB431" s="2"/>
      <c r="AC431" s="2"/>
    </row>
    <row r="432" spans="1:29" ht="12.75">
      <c r="A432" s="3">
        <v>2014</v>
      </c>
      <c r="B432" s="3">
        <v>250</v>
      </c>
      <c r="C432" s="1" t="s">
        <v>306</v>
      </c>
      <c r="D432" s="2">
        <v>41988</v>
      </c>
      <c r="E432" s="1" t="s">
        <v>307</v>
      </c>
      <c r="F432" s="2">
        <v>41995</v>
      </c>
      <c r="G432" s="67">
        <v>7200</v>
      </c>
      <c r="H432" s="67">
        <v>0</v>
      </c>
      <c r="I432" s="67">
        <v>0</v>
      </c>
      <c r="K432" s="3">
        <v>30</v>
      </c>
      <c r="L432" s="2">
        <v>42005</v>
      </c>
      <c r="M432" s="2">
        <v>42369</v>
      </c>
      <c r="N432" s="3">
        <v>0</v>
      </c>
      <c r="P432" s="3">
        <v>0</v>
      </c>
      <c r="Q432" s="92">
        <f>IF(J432-F432&gt;0,IF(R432="S",J432-F432,0),0)</f>
        <v>0</v>
      </c>
      <c r="R432" s="67" t="str">
        <f>IF(G432-H432-I432-P432&gt;0,"N","S")</f>
        <v>N</v>
      </c>
      <c r="S432" s="3">
        <f>IF(G432-H432-I432-P432&gt;0,G432-H432-I432-P432,0)</f>
        <v>7200</v>
      </c>
      <c r="T432" s="67">
        <f>IF(J432-D432&gt;0,IF(R432="S",J432-D432,0),0)</f>
        <v>0</v>
      </c>
      <c r="U432" s="67">
        <f>IF(R432="S",H432*Q432,0)</f>
        <v>0</v>
      </c>
      <c r="V432" s="3">
        <f>IF(R432="S",H432*T432,0)</f>
        <v>0</v>
      </c>
      <c r="W432" s="3">
        <f>IF(R432="S",J432-F432-K432,0)</f>
        <v>0</v>
      </c>
      <c r="X432" s="3">
        <f>IF(R432="S",H432*W432,0)</f>
        <v>0</v>
      </c>
      <c r="Z432" s="2"/>
      <c r="AB432" s="2"/>
      <c r="AC432" s="2"/>
    </row>
    <row r="433" spans="1:29" ht="12.75">
      <c r="A433" s="3">
        <v>2015</v>
      </c>
      <c r="B433" s="3">
        <v>367</v>
      </c>
      <c r="C433" s="1" t="s">
        <v>330</v>
      </c>
      <c r="D433" s="2">
        <v>42004</v>
      </c>
      <c r="E433" s="1" t="s">
        <v>111</v>
      </c>
      <c r="F433" s="2">
        <v>42009</v>
      </c>
      <c r="G433" s="67">
        <v>573.75</v>
      </c>
      <c r="H433" s="67">
        <v>0</v>
      </c>
      <c r="I433" s="67">
        <v>0</v>
      </c>
      <c r="K433" s="3">
        <v>30</v>
      </c>
      <c r="L433" s="2">
        <v>42005</v>
      </c>
      <c r="M433" s="2">
        <v>42369</v>
      </c>
      <c r="N433" s="3">
        <v>0</v>
      </c>
      <c r="P433" s="3">
        <v>0</v>
      </c>
      <c r="Q433" s="92">
        <f>IF(J433-F433&gt;0,IF(R433="S",J433-F433,0),0)</f>
        <v>0</v>
      </c>
      <c r="R433" s="67" t="str">
        <f>IF(G433-H433-I433-P433&gt;0,"N","S")</f>
        <v>N</v>
      </c>
      <c r="S433" s="3">
        <f>IF(G433-H433-I433-P433&gt;0,G433-H433-I433-P433,0)</f>
        <v>573.75</v>
      </c>
      <c r="T433" s="67">
        <f>IF(J433-D433&gt;0,IF(R433="S",J433-D433,0),0)</f>
        <v>0</v>
      </c>
      <c r="U433" s="67">
        <f>IF(R433="S",H433*Q433,0)</f>
        <v>0</v>
      </c>
      <c r="V433" s="3">
        <f>IF(R433="S",H433*T433,0)</f>
        <v>0</v>
      </c>
      <c r="W433" s="3">
        <f>IF(R433="S",J433-F433-K433,0)</f>
        <v>0</v>
      </c>
      <c r="X433" s="3">
        <f>IF(R433="S",H433*W433,0)</f>
        <v>0</v>
      </c>
      <c r="Z433" s="2"/>
      <c r="AB433" s="2"/>
      <c r="AC433" s="2"/>
    </row>
    <row r="434" spans="1:29" ht="12.75">
      <c r="A434" s="3">
        <v>2015</v>
      </c>
      <c r="B434" s="3">
        <v>370</v>
      </c>
      <c r="C434" s="1" t="s">
        <v>331</v>
      </c>
      <c r="D434" s="2">
        <v>42004</v>
      </c>
      <c r="E434" s="1" t="s">
        <v>332</v>
      </c>
      <c r="F434" s="2">
        <v>42009</v>
      </c>
      <c r="G434" s="67">
        <v>480</v>
      </c>
      <c r="H434" s="67">
        <v>0</v>
      </c>
      <c r="I434" s="67">
        <v>0</v>
      </c>
      <c r="K434" s="3">
        <v>30</v>
      </c>
      <c r="L434" s="2">
        <v>42005</v>
      </c>
      <c r="M434" s="2">
        <v>42369</v>
      </c>
      <c r="N434" s="3">
        <v>0</v>
      </c>
      <c r="P434" s="3">
        <v>0</v>
      </c>
      <c r="Q434" s="92">
        <f>IF(J434-F434&gt;0,IF(R434="S",J434-F434,0),0)</f>
        <v>0</v>
      </c>
      <c r="R434" s="67" t="str">
        <f>IF(G434-H434-I434-P434&gt;0,"N","S")</f>
        <v>N</v>
      </c>
      <c r="S434" s="3">
        <f>IF(G434-H434-I434-P434&gt;0,G434-H434-I434-P434,0)</f>
        <v>480</v>
      </c>
      <c r="T434" s="67">
        <f>IF(J434-D434&gt;0,IF(R434="S",J434-D434,0),0)</f>
        <v>0</v>
      </c>
      <c r="U434" s="67">
        <f>IF(R434="S",H434*Q434,0)</f>
        <v>0</v>
      </c>
      <c r="V434" s="3">
        <f>IF(R434="S",H434*T434,0)</f>
        <v>0</v>
      </c>
      <c r="W434" s="3">
        <f>IF(R434="S",J434-F434-K434,0)</f>
        <v>0</v>
      </c>
      <c r="X434" s="3">
        <f>IF(R434="S",H434*W434,0)</f>
        <v>0</v>
      </c>
      <c r="Z434" s="2"/>
      <c r="AB434" s="2"/>
      <c r="AC434" s="2"/>
    </row>
    <row r="435" spans="1:29" ht="12.75">
      <c r="A435" s="3">
        <v>2015</v>
      </c>
      <c r="B435" s="3">
        <v>559</v>
      </c>
      <c r="C435" s="1" t="s">
        <v>363</v>
      </c>
      <c r="D435" s="2">
        <v>41995</v>
      </c>
      <c r="E435" s="1" t="s">
        <v>364</v>
      </c>
      <c r="F435" s="2">
        <v>42018</v>
      </c>
      <c r="G435" s="67">
        <v>109</v>
      </c>
      <c r="H435" s="67">
        <v>0</v>
      </c>
      <c r="I435" s="67">
        <v>0</v>
      </c>
      <c r="K435" s="3">
        <v>30</v>
      </c>
      <c r="L435" s="2">
        <v>42005</v>
      </c>
      <c r="M435" s="2">
        <v>42369</v>
      </c>
      <c r="N435" s="3">
        <v>0</v>
      </c>
      <c r="P435" s="3">
        <v>0</v>
      </c>
      <c r="Q435" s="92">
        <f>IF(J435-F435&gt;0,IF(R435="S",J435-F435,0),0)</f>
        <v>0</v>
      </c>
      <c r="R435" s="67" t="str">
        <f>IF(G435-H435-I435-P435&gt;0,"N","S")</f>
        <v>N</v>
      </c>
      <c r="S435" s="3">
        <f>IF(G435-H435-I435-P435&gt;0,G435-H435-I435-P435,0)</f>
        <v>109</v>
      </c>
      <c r="T435" s="67">
        <f>IF(J435-D435&gt;0,IF(R435="S",J435-D435,0),0)</f>
        <v>0</v>
      </c>
      <c r="U435" s="67">
        <f>IF(R435="S",H435*Q435,0)</f>
        <v>0</v>
      </c>
      <c r="V435" s="3">
        <f>IF(R435="S",H435*T435,0)</f>
        <v>0</v>
      </c>
      <c r="W435" s="3">
        <f>IF(R435="S",J435-F435-K435,0)</f>
        <v>0</v>
      </c>
      <c r="X435" s="3">
        <f>IF(R435="S",H435*W435,0)</f>
        <v>0</v>
      </c>
      <c r="Z435" s="2"/>
      <c r="AB435" s="2"/>
      <c r="AC435" s="2"/>
    </row>
    <row r="436" spans="1:29" ht="12.75">
      <c r="A436" s="3">
        <v>2015</v>
      </c>
      <c r="B436" s="3">
        <v>598</v>
      </c>
      <c r="C436" s="1" t="s">
        <v>330</v>
      </c>
      <c r="D436" s="2">
        <v>41995</v>
      </c>
      <c r="E436" s="1" t="s">
        <v>136</v>
      </c>
      <c r="F436" s="2">
        <v>42018</v>
      </c>
      <c r="G436" s="67">
        <v>10000</v>
      </c>
      <c r="H436" s="67">
        <v>0</v>
      </c>
      <c r="I436" s="67">
        <v>0</v>
      </c>
      <c r="K436" s="3">
        <v>30</v>
      </c>
      <c r="L436" s="2">
        <v>42005</v>
      </c>
      <c r="M436" s="2">
        <v>42369</v>
      </c>
      <c r="N436" s="3">
        <v>0</v>
      </c>
      <c r="P436" s="3">
        <v>0</v>
      </c>
      <c r="Q436" s="92">
        <f>IF(J436-F436&gt;0,IF(R436="S",J436-F436,0),0)</f>
        <v>0</v>
      </c>
      <c r="R436" s="67" t="str">
        <f>IF(G436-H436-I436-P436&gt;0,"N","S")</f>
        <v>N</v>
      </c>
      <c r="S436" s="3">
        <f>IF(G436-H436-I436-P436&gt;0,G436-H436-I436-P436,0)</f>
        <v>10000</v>
      </c>
      <c r="T436" s="67">
        <f>IF(J436-D436&gt;0,IF(R436="S",J436-D436,0),0)</f>
        <v>0</v>
      </c>
      <c r="U436" s="67">
        <f>IF(R436="S",H436*Q436,0)</f>
        <v>0</v>
      </c>
      <c r="V436" s="3">
        <f>IF(R436="S",H436*T436,0)</f>
        <v>0</v>
      </c>
      <c r="W436" s="3">
        <f>IF(R436="S",J436-F436-K436,0)</f>
        <v>0</v>
      </c>
      <c r="X436" s="3">
        <f>IF(R436="S",H436*W436,0)</f>
        <v>0</v>
      </c>
      <c r="Z436" s="2"/>
      <c r="AB436" s="2"/>
      <c r="AC436" s="2"/>
    </row>
    <row r="437" spans="1:29" ht="12.75">
      <c r="A437" s="3">
        <v>2015</v>
      </c>
      <c r="B437" s="3">
        <v>589</v>
      </c>
      <c r="C437" s="1" t="s">
        <v>375</v>
      </c>
      <c r="D437" s="2">
        <v>42004</v>
      </c>
      <c r="E437" s="1" t="s">
        <v>376</v>
      </c>
      <c r="F437" s="2">
        <v>42020</v>
      </c>
      <c r="G437" s="67">
        <v>74.35</v>
      </c>
      <c r="H437" s="67">
        <v>0</v>
      </c>
      <c r="I437" s="67">
        <v>0</v>
      </c>
      <c r="K437" s="3">
        <v>30</v>
      </c>
      <c r="L437" s="2">
        <v>42005</v>
      </c>
      <c r="M437" s="2">
        <v>42369</v>
      </c>
      <c r="N437" s="3">
        <v>0</v>
      </c>
      <c r="P437" s="3">
        <v>0</v>
      </c>
      <c r="Q437" s="92">
        <f>IF(J437-F437&gt;0,IF(R437="S",J437-F437,0),0)</f>
        <v>0</v>
      </c>
      <c r="R437" s="67" t="str">
        <f>IF(G437-H437-I437-P437&gt;0,"N","S")</f>
        <v>N</v>
      </c>
      <c r="S437" s="3">
        <f>IF(G437-H437-I437-P437&gt;0,G437-H437-I437-P437,0)</f>
        <v>74.35</v>
      </c>
      <c r="T437" s="67">
        <f>IF(J437-D437&gt;0,IF(R437="S",J437-D437,0),0)</f>
        <v>0</v>
      </c>
      <c r="U437" s="67">
        <f>IF(R437="S",H437*Q437,0)</f>
        <v>0</v>
      </c>
      <c r="V437" s="3">
        <f>IF(R437="S",H437*T437,0)</f>
        <v>0</v>
      </c>
      <c r="W437" s="3">
        <f>IF(R437="S",J437-F437-K437,0)</f>
        <v>0</v>
      </c>
      <c r="X437" s="3">
        <f>IF(R437="S",H437*W437,0)</f>
        <v>0</v>
      </c>
      <c r="Z437" s="2"/>
      <c r="AB437" s="2"/>
      <c r="AC437" s="2"/>
    </row>
    <row r="438" spans="1:29" ht="12.75">
      <c r="A438" s="3">
        <v>2015</v>
      </c>
      <c r="B438" s="3">
        <v>573</v>
      </c>
      <c r="C438" s="1" t="s">
        <v>381</v>
      </c>
      <c r="D438" s="2">
        <v>42012</v>
      </c>
      <c r="E438" s="1" t="s">
        <v>382</v>
      </c>
      <c r="F438" s="2">
        <v>42018</v>
      </c>
      <c r="G438" s="67">
        <v>2000</v>
      </c>
      <c r="H438" s="67">
        <v>0</v>
      </c>
      <c r="I438" s="67">
        <v>0</v>
      </c>
      <c r="K438" s="3">
        <v>30</v>
      </c>
      <c r="L438" s="2">
        <v>42005</v>
      </c>
      <c r="M438" s="2">
        <v>42369</v>
      </c>
      <c r="N438" s="3">
        <v>0</v>
      </c>
      <c r="P438" s="3">
        <v>0</v>
      </c>
      <c r="Q438" s="92">
        <f>IF(J438-F438&gt;0,IF(R438="S",J438-F438,0),0)</f>
        <v>0</v>
      </c>
      <c r="R438" s="67" t="str">
        <f>IF(G438-H438-I438-P438&gt;0,"N","S")</f>
        <v>N</v>
      </c>
      <c r="S438" s="3">
        <f>IF(G438-H438-I438-P438&gt;0,G438-H438-I438-P438,0)</f>
        <v>2000</v>
      </c>
      <c r="T438" s="67">
        <f>IF(J438-D438&gt;0,IF(R438="S",J438-D438,0),0)</f>
        <v>0</v>
      </c>
      <c r="U438" s="67">
        <f>IF(R438="S",H438*Q438,0)</f>
        <v>0</v>
      </c>
      <c r="V438" s="3">
        <f>IF(R438="S",H438*T438,0)</f>
        <v>0</v>
      </c>
      <c r="W438" s="3">
        <f>IF(R438="S",J438-F438-K438,0)</f>
        <v>0</v>
      </c>
      <c r="X438" s="3">
        <f>IF(R438="S",H438*W438,0)</f>
        <v>0</v>
      </c>
      <c r="Z438" s="2"/>
      <c r="AB438" s="2"/>
      <c r="AC438" s="2"/>
    </row>
    <row r="439" spans="1:29" ht="12.75">
      <c r="A439" s="3">
        <v>2015</v>
      </c>
      <c r="B439" s="3">
        <v>566</v>
      </c>
      <c r="C439" s="1" t="s">
        <v>331</v>
      </c>
      <c r="D439" s="2">
        <v>42021</v>
      </c>
      <c r="E439" s="1" t="s">
        <v>21</v>
      </c>
      <c r="F439" s="2">
        <v>42025</v>
      </c>
      <c r="G439" s="67">
        <v>1000</v>
      </c>
      <c r="H439" s="67">
        <v>0</v>
      </c>
      <c r="I439" s="67">
        <v>0</v>
      </c>
      <c r="K439" s="3">
        <v>30</v>
      </c>
      <c r="L439" s="2">
        <v>42005</v>
      </c>
      <c r="M439" s="2">
        <v>42369</v>
      </c>
      <c r="N439" s="3">
        <v>0</v>
      </c>
      <c r="P439" s="3">
        <v>0</v>
      </c>
      <c r="Q439" s="92">
        <f>IF(J439-F439&gt;0,IF(R439="S",J439-F439,0),0)</f>
        <v>0</v>
      </c>
      <c r="R439" s="67" t="str">
        <f>IF(G439-H439-I439-P439&gt;0,"N","S")</f>
        <v>N</v>
      </c>
      <c r="S439" s="3">
        <f>IF(G439-H439-I439-P439&gt;0,G439-H439-I439-P439,0)</f>
        <v>1000</v>
      </c>
      <c r="T439" s="67">
        <f>IF(J439-D439&gt;0,IF(R439="S",J439-D439,0),0)</f>
        <v>0</v>
      </c>
      <c r="U439" s="67">
        <f>IF(R439="S",H439*Q439,0)</f>
        <v>0</v>
      </c>
      <c r="V439" s="3">
        <f>IF(R439="S",H439*T439,0)</f>
        <v>0</v>
      </c>
      <c r="W439" s="3">
        <f>IF(R439="S",J439-F439-K439,0)</f>
        <v>0</v>
      </c>
      <c r="X439" s="3">
        <f>IF(R439="S",H439*W439,0)</f>
        <v>0</v>
      </c>
      <c r="Z439" s="2"/>
      <c r="AB439" s="2"/>
      <c r="AC439" s="2"/>
    </row>
    <row r="440" spans="1:29" ht="12.75">
      <c r="A440" s="3">
        <v>2015</v>
      </c>
      <c r="B440" s="3">
        <v>604</v>
      </c>
      <c r="C440" s="1" t="s">
        <v>202</v>
      </c>
      <c r="D440" s="2">
        <v>42003</v>
      </c>
      <c r="E440" s="1" t="s">
        <v>385</v>
      </c>
      <c r="F440" s="2">
        <v>42016</v>
      </c>
      <c r="G440" s="67">
        <v>164.7</v>
      </c>
      <c r="H440" s="67">
        <v>0</v>
      </c>
      <c r="I440" s="67">
        <v>0</v>
      </c>
      <c r="K440" s="3">
        <v>30</v>
      </c>
      <c r="L440" s="2">
        <v>42005</v>
      </c>
      <c r="M440" s="2">
        <v>42369</v>
      </c>
      <c r="N440" s="3">
        <v>0</v>
      </c>
      <c r="P440" s="3">
        <v>0</v>
      </c>
      <c r="Q440" s="92">
        <f>IF(J440-F440&gt;0,IF(R440="S",J440-F440,0),0)</f>
        <v>0</v>
      </c>
      <c r="R440" s="67" t="str">
        <f>IF(G440-H440-I440-P440&gt;0,"N","S")</f>
        <v>N</v>
      </c>
      <c r="S440" s="3">
        <f>IF(G440-H440-I440-P440&gt;0,G440-H440-I440-P440,0)</f>
        <v>164.7</v>
      </c>
      <c r="T440" s="67">
        <f>IF(J440-D440&gt;0,IF(R440="S",J440-D440,0),0)</f>
        <v>0</v>
      </c>
      <c r="U440" s="67">
        <f>IF(R440="S",H440*Q440,0)</f>
        <v>0</v>
      </c>
      <c r="V440" s="3">
        <f>IF(R440="S",H440*T440,0)</f>
        <v>0</v>
      </c>
      <c r="W440" s="3">
        <f>IF(R440="S",J440-F440-K440,0)</f>
        <v>0</v>
      </c>
      <c r="X440" s="3">
        <f>IF(R440="S",H440*W440,0)</f>
        <v>0</v>
      </c>
      <c r="Z440" s="2"/>
      <c r="AB440" s="2"/>
      <c r="AC440" s="2"/>
    </row>
    <row r="441" spans="1:29" ht="12.75">
      <c r="A441" s="3">
        <v>2015</v>
      </c>
      <c r="B441" s="3">
        <v>789</v>
      </c>
      <c r="C441" s="1" t="s">
        <v>212</v>
      </c>
      <c r="D441" s="2">
        <v>41820</v>
      </c>
      <c r="E441" s="1" t="s">
        <v>398</v>
      </c>
      <c r="F441" s="2">
        <v>42032</v>
      </c>
      <c r="G441" s="67">
        <v>108.58</v>
      </c>
      <c r="H441" s="67">
        <v>0</v>
      </c>
      <c r="I441" s="67">
        <v>0</v>
      </c>
      <c r="K441" s="3">
        <v>30</v>
      </c>
      <c r="L441" s="2">
        <v>42005</v>
      </c>
      <c r="M441" s="2">
        <v>42369</v>
      </c>
      <c r="N441" s="3">
        <v>0</v>
      </c>
      <c r="P441" s="3">
        <v>0</v>
      </c>
      <c r="Q441" s="92">
        <f>IF(J441-F441&gt;0,IF(R441="S",J441-F441,0),0)</f>
        <v>0</v>
      </c>
      <c r="R441" s="67" t="str">
        <f>IF(G441-H441-I441-P441&gt;0,"N","S")</f>
        <v>N</v>
      </c>
      <c r="S441" s="3">
        <f>IF(G441-H441-I441-P441&gt;0,G441-H441-I441-P441,0)</f>
        <v>108.58</v>
      </c>
      <c r="T441" s="67">
        <f>IF(J441-D441&gt;0,IF(R441="S",J441-D441,0),0)</f>
        <v>0</v>
      </c>
      <c r="U441" s="67">
        <f>IF(R441="S",H441*Q441,0)</f>
        <v>0</v>
      </c>
      <c r="V441" s="3">
        <f>IF(R441="S",H441*T441,0)</f>
        <v>0</v>
      </c>
      <c r="W441" s="3">
        <f>IF(R441="S",J441-F441-K441,0)</f>
        <v>0</v>
      </c>
      <c r="X441" s="3">
        <f>IF(R441="S",H441*W441,0)</f>
        <v>0</v>
      </c>
      <c r="Z441" s="2"/>
      <c r="AB441" s="2"/>
      <c r="AC441" s="2"/>
    </row>
    <row r="442" spans="1:29" ht="12.75">
      <c r="A442" s="3">
        <v>2015</v>
      </c>
      <c r="B442" s="3">
        <v>797</v>
      </c>
      <c r="C442" s="1" t="s">
        <v>404</v>
      </c>
      <c r="D442" s="2">
        <v>42027</v>
      </c>
      <c r="E442" s="1" t="s">
        <v>145</v>
      </c>
      <c r="F442" s="2">
        <v>42031</v>
      </c>
      <c r="G442" s="67">
        <v>2537.6</v>
      </c>
      <c r="H442" s="67">
        <v>0</v>
      </c>
      <c r="I442" s="67">
        <v>0</v>
      </c>
      <c r="K442" s="3">
        <v>30</v>
      </c>
      <c r="L442" s="2">
        <v>42005</v>
      </c>
      <c r="M442" s="2">
        <v>42369</v>
      </c>
      <c r="N442" s="3">
        <v>0</v>
      </c>
      <c r="P442" s="3">
        <v>0</v>
      </c>
      <c r="Q442" s="92">
        <f>IF(J442-F442&gt;0,IF(R442="S",J442-F442,0),0)</f>
        <v>0</v>
      </c>
      <c r="R442" s="67" t="str">
        <f>IF(G442-H442-I442-P442&gt;0,"N","S")</f>
        <v>N</v>
      </c>
      <c r="S442" s="3">
        <f>IF(G442-H442-I442-P442&gt;0,G442-H442-I442-P442,0)</f>
        <v>2537.6</v>
      </c>
      <c r="T442" s="67">
        <f>IF(J442-D442&gt;0,IF(R442="S",J442-D442,0),0)</f>
        <v>0</v>
      </c>
      <c r="U442" s="67">
        <f>IF(R442="S",H442*Q442,0)</f>
        <v>0</v>
      </c>
      <c r="V442" s="3">
        <f>IF(R442="S",H442*T442,0)</f>
        <v>0</v>
      </c>
      <c r="W442" s="3">
        <f>IF(R442="S",J442-F442-K442,0)</f>
        <v>0</v>
      </c>
      <c r="X442" s="3">
        <f>IF(R442="S",H442*W442,0)</f>
        <v>0</v>
      </c>
      <c r="Z442" s="2"/>
      <c r="AB442" s="2"/>
      <c r="AC442" s="2"/>
    </row>
    <row r="443" spans="1:29" ht="12.75">
      <c r="A443" s="3">
        <v>2015</v>
      </c>
      <c r="B443" s="3">
        <v>799</v>
      </c>
      <c r="C443" s="1" t="s">
        <v>162</v>
      </c>
      <c r="D443" s="2">
        <v>42004</v>
      </c>
      <c r="E443" s="1" t="s">
        <v>26</v>
      </c>
      <c r="F443" s="2">
        <v>42032</v>
      </c>
      <c r="G443" s="67">
        <v>305</v>
      </c>
      <c r="H443" s="67">
        <v>0</v>
      </c>
      <c r="I443" s="67">
        <v>0</v>
      </c>
      <c r="K443" s="3">
        <v>30</v>
      </c>
      <c r="L443" s="2">
        <v>42005</v>
      </c>
      <c r="M443" s="2">
        <v>42369</v>
      </c>
      <c r="N443" s="3">
        <v>0</v>
      </c>
      <c r="P443" s="3">
        <v>0</v>
      </c>
      <c r="Q443" s="92">
        <f>IF(J443-F443&gt;0,IF(R443="S",J443-F443,0),0)</f>
        <v>0</v>
      </c>
      <c r="R443" s="67" t="str">
        <f>IF(G443-H443-I443-P443&gt;0,"N","S")</f>
        <v>N</v>
      </c>
      <c r="S443" s="3">
        <f>IF(G443-H443-I443-P443&gt;0,G443-H443-I443-P443,0)</f>
        <v>305</v>
      </c>
      <c r="T443" s="67">
        <f>IF(J443-D443&gt;0,IF(R443="S",J443-D443,0),0)</f>
        <v>0</v>
      </c>
      <c r="U443" s="67">
        <f>IF(R443="S",H443*Q443,0)</f>
        <v>0</v>
      </c>
      <c r="V443" s="3">
        <f>IF(R443="S",H443*T443,0)</f>
        <v>0</v>
      </c>
      <c r="W443" s="3">
        <f>IF(R443="S",J443-F443-K443,0)</f>
        <v>0</v>
      </c>
      <c r="X443" s="3">
        <f>IF(R443="S",H443*W443,0)</f>
        <v>0</v>
      </c>
      <c r="Z443" s="2"/>
      <c r="AB443" s="2"/>
      <c r="AC443" s="2"/>
    </row>
    <row r="444" spans="1:29" ht="12.75">
      <c r="A444" s="3">
        <v>2015</v>
      </c>
      <c r="B444" s="3">
        <v>803</v>
      </c>
      <c r="C444" s="1" t="s">
        <v>410</v>
      </c>
      <c r="D444" s="2">
        <v>42024</v>
      </c>
      <c r="E444" s="1" t="s">
        <v>411</v>
      </c>
      <c r="F444" s="2">
        <v>42033</v>
      </c>
      <c r="G444" s="67">
        <v>128.45</v>
      </c>
      <c r="H444" s="67">
        <v>0</v>
      </c>
      <c r="I444" s="67">
        <v>0</v>
      </c>
      <c r="K444" s="3">
        <v>30</v>
      </c>
      <c r="L444" s="2">
        <v>42005</v>
      </c>
      <c r="M444" s="2">
        <v>42369</v>
      </c>
      <c r="N444" s="3">
        <v>0</v>
      </c>
      <c r="P444" s="3">
        <v>24.46</v>
      </c>
      <c r="Q444" s="92">
        <f>IF(J444-F444&gt;0,IF(R444="S",J444-F444,0),0)</f>
        <v>0</v>
      </c>
      <c r="R444" s="67" t="str">
        <f>IF(G444-H444-I444-P444&gt;0,"N","S")</f>
        <v>N</v>
      </c>
      <c r="S444" s="3">
        <f>IF(G444-H444-I444-P444&gt;0,G444-H444-I444-P444,0)</f>
        <v>103.99</v>
      </c>
      <c r="T444" s="67">
        <f>IF(J444-D444&gt;0,IF(R444="S",J444-D444,0),0)</f>
        <v>0</v>
      </c>
      <c r="U444" s="67">
        <f>IF(R444="S",H444*Q444,0)</f>
        <v>0</v>
      </c>
      <c r="V444" s="3">
        <f>IF(R444="S",H444*T444,0)</f>
        <v>0</v>
      </c>
      <c r="W444" s="3">
        <f>IF(R444="S",J444-F444-K444,0)</f>
        <v>0</v>
      </c>
      <c r="X444" s="3">
        <f>IF(R444="S",H444*W444,0)</f>
        <v>0</v>
      </c>
      <c r="Z444" s="2"/>
      <c r="AB444" s="2"/>
      <c r="AC444" s="2"/>
    </row>
    <row r="445" spans="1:29" ht="12.75">
      <c r="A445" s="3">
        <v>2015</v>
      </c>
      <c r="B445" s="3">
        <v>920</v>
      </c>
      <c r="C445" s="1" t="s">
        <v>331</v>
      </c>
      <c r="D445" s="2">
        <v>42038</v>
      </c>
      <c r="E445" s="1" t="s">
        <v>423</v>
      </c>
      <c r="F445" s="2">
        <v>42039</v>
      </c>
      <c r="G445" s="67">
        <v>600</v>
      </c>
      <c r="H445" s="67">
        <v>0</v>
      </c>
      <c r="I445" s="67">
        <v>0</v>
      </c>
      <c r="K445" s="3">
        <v>30</v>
      </c>
      <c r="L445" s="2">
        <v>42005</v>
      </c>
      <c r="M445" s="2">
        <v>42369</v>
      </c>
      <c r="N445" s="3">
        <v>0</v>
      </c>
      <c r="P445" s="3">
        <v>0</v>
      </c>
      <c r="Q445" s="92">
        <f>IF(J445-F445&gt;0,IF(R445="S",J445-F445,0),0)</f>
        <v>0</v>
      </c>
      <c r="R445" s="67" t="str">
        <f>IF(G445-H445-I445-P445&gt;0,"N","S")</f>
        <v>N</v>
      </c>
      <c r="S445" s="3">
        <f>IF(G445-H445-I445-P445&gt;0,G445-H445-I445-P445,0)</f>
        <v>600</v>
      </c>
      <c r="T445" s="67">
        <f>IF(J445-D445&gt;0,IF(R445="S",J445-D445,0),0)</f>
        <v>0</v>
      </c>
      <c r="U445" s="67">
        <f>IF(R445="S",H445*Q445,0)</f>
        <v>0</v>
      </c>
      <c r="V445" s="3">
        <f>IF(R445="S",H445*T445,0)</f>
        <v>0</v>
      </c>
      <c r="W445" s="3">
        <f>IF(R445="S",J445-F445-K445,0)</f>
        <v>0</v>
      </c>
      <c r="X445" s="3">
        <f>IF(R445="S",H445*W445,0)</f>
        <v>0</v>
      </c>
      <c r="Z445" s="2"/>
      <c r="AB445" s="2"/>
      <c r="AC445" s="2"/>
    </row>
    <row r="446" spans="1:29" ht="12.75">
      <c r="A446" s="3">
        <v>2015</v>
      </c>
      <c r="B446" s="3">
        <v>921</v>
      </c>
      <c r="C446" s="1" t="s">
        <v>160</v>
      </c>
      <c r="D446" s="2">
        <v>42034</v>
      </c>
      <c r="E446" s="1" t="s">
        <v>424</v>
      </c>
      <c r="F446" s="2">
        <v>42040</v>
      </c>
      <c r="G446" s="67">
        <v>163.53</v>
      </c>
      <c r="H446" s="67">
        <v>0</v>
      </c>
      <c r="I446" s="67">
        <v>0</v>
      </c>
      <c r="K446" s="3">
        <v>30</v>
      </c>
      <c r="L446" s="2">
        <v>42005</v>
      </c>
      <c r="M446" s="2">
        <v>42369</v>
      </c>
      <c r="N446" s="3">
        <v>0</v>
      </c>
      <c r="P446" s="3">
        <v>0</v>
      </c>
      <c r="Q446" s="92">
        <f>IF(J446-F446&gt;0,IF(R446="S",J446-F446,0),0)</f>
        <v>0</v>
      </c>
      <c r="R446" s="67" t="str">
        <f>IF(G446-H446-I446-P446&gt;0,"N","S")</f>
        <v>N</v>
      </c>
      <c r="S446" s="3">
        <f>IF(G446-H446-I446-P446&gt;0,G446-H446-I446-P446,0)</f>
        <v>163.53</v>
      </c>
      <c r="T446" s="67">
        <f>IF(J446-D446&gt;0,IF(R446="S",J446-D446,0),0)</f>
        <v>0</v>
      </c>
      <c r="U446" s="67">
        <f>IF(R446="S",H446*Q446,0)</f>
        <v>0</v>
      </c>
      <c r="V446" s="3">
        <f>IF(R446="S",H446*T446,0)</f>
        <v>0</v>
      </c>
      <c r="W446" s="3">
        <f>IF(R446="S",J446-F446-K446,0)</f>
        <v>0</v>
      </c>
      <c r="X446" s="3">
        <f>IF(R446="S",H446*W446,0)</f>
        <v>0</v>
      </c>
      <c r="Z446" s="2"/>
      <c r="AB446" s="2"/>
      <c r="AC446" s="2"/>
    </row>
    <row r="447" spans="1:29" ht="12.75">
      <c r="A447" s="3">
        <v>2015</v>
      </c>
      <c r="B447" s="3">
        <v>928</v>
      </c>
      <c r="C447" s="1" t="s">
        <v>425</v>
      </c>
      <c r="D447" s="2">
        <v>42018</v>
      </c>
      <c r="E447" s="1" t="s">
        <v>97</v>
      </c>
      <c r="F447" s="2">
        <v>42045</v>
      </c>
      <c r="G447" s="67">
        <v>93.6</v>
      </c>
      <c r="H447" s="67">
        <v>0</v>
      </c>
      <c r="I447" s="67">
        <v>0</v>
      </c>
      <c r="K447" s="3">
        <v>30</v>
      </c>
      <c r="L447" s="2">
        <v>42005</v>
      </c>
      <c r="M447" s="2">
        <v>42369</v>
      </c>
      <c r="N447" s="3">
        <v>0</v>
      </c>
      <c r="P447" s="3">
        <v>3.6</v>
      </c>
      <c r="Q447" s="92">
        <f>IF(J447-F447&gt;0,IF(R447="S",J447-F447,0),0)</f>
        <v>0</v>
      </c>
      <c r="R447" s="67" t="str">
        <f>IF(G447-H447-I447-P447&gt;0,"N","S")</f>
        <v>N</v>
      </c>
      <c r="S447" s="3">
        <f>IF(G447-H447-I447-P447&gt;0,G447-H447-I447-P447,0)</f>
        <v>90</v>
      </c>
      <c r="T447" s="67">
        <f>IF(J447-D447&gt;0,IF(R447="S",J447-D447,0),0)</f>
        <v>0</v>
      </c>
      <c r="U447" s="67">
        <f>IF(R447="S",H447*Q447,0)</f>
        <v>0</v>
      </c>
      <c r="V447" s="3">
        <f>IF(R447="S",H447*T447,0)</f>
        <v>0</v>
      </c>
      <c r="W447" s="3">
        <f>IF(R447="S",J447-F447-K447,0)</f>
        <v>0</v>
      </c>
      <c r="X447" s="3">
        <f>IF(R447="S",H447*W447,0)</f>
        <v>0</v>
      </c>
      <c r="Z447" s="2"/>
      <c r="AB447" s="2"/>
      <c r="AC447" s="2"/>
    </row>
    <row r="448" spans="1:29" ht="12.75">
      <c r="A448" s="3">
        <v>2015</v>
      </c>
      <c r="B448" s="3">
        <v>927</v>
      </c>
      <c r="C448" s="1" t="s">
        <v>425</v>
      </c>
      <c r="D448" s="2">
        <v>42035</v>
      </c>
      <c r="E448" s="1" t="s">
        <v>153</v>
      </c>
      <c r="F448" s="2">
        <v>42045</v>
      </c>
      <c r="G448" s="67">
        <v>72.8</v>
      </c>
      <c r="H448" s="67">
        <v>0</v>
      </c>
      <c r="I448" s="67">
        <v>0</v>
      </c>
      <c r="K448" s="3">
        <v>30</v>
      </c>
      <c r="L448" s="2">
        <v>42005</v>
      </c>
      <c r="M448" s="2">
        <v>42369</v>
      </c>
      <c r="N448" s="3">
        <v>0</v>
      </c>
      <c r="P448" s="3">
        <v>2.8</v>
      </c>
      <c r="Q448" s="92">
        <f>IF(J448-F448&gt;0,IF(R448="S",J448-F448,0),0)</f>
        <v>0</v>
      </c>
      <c r="R448" s="67" t="str">
        <f>IF(G448-H448-I448-P448&gt;0,"N","S")</f>
        <v>N</v>
      </c>
      <c r="S448" s="3">
        <f>IF(G448-H448-I448-P448&gt;0,G448-H448-I448-P448,0)</f>
        <v>70</v>
      </c>
      <c r="T448" s="67">
        <f>IF(J448-D448&gt;0,IF(R448="S",J448-D448,0),0)</f>
        <v>0</v>
      </c>
      <c r="U448" s="67">
        <f>IF(R448="S",H448*Q448,0)</f>
        <v>0</v>
      </c>
      <c r="V448" s="3">
        <f>IF(R448="S",H448*T448,0)</f>
        <v>0</v>
      </c>
      <c r="W448" s="3">
        <f>IF(R448="S",J448-F448-K448,0)</f>
        <v>0</v>
      </c>
      <c r="X448" s="3">
        <f>IF(R448="S",H448*W448,0)</f>
        <v>0</v>
      </c>
      <c r="Z448" s="2"/>
      <c r="AB448" s="2"/>
      <c r="AC448" s="2"/>
    </row>
    <row r="449" spans="1:29" ht="12.75">
      <c r="A449" s="3">
        <v>2015</v>
      </c>
      <c r="B449" s="3">
        <v>1195</v>
      </c>
      <c r="C449" s="1" t="s">
        <v>451</v>
      </c>
      <c r="D449" s="2">
        <v>42035</v>
      </c>
      <c r="E449" s="1" t="s">
        <v>452</v>
      </c>
      <c r="F449" s="2">
        <v>42052</v>
      </c>
      <c r="G449" s="67">
        <v>49.5</v>
      </c>
      <c r="H449" s="67">
        <v>0</v>
      </c>
      <c r="I449" s="67">
        <v>0</v>
      </c>
      <c r="K449" s="3">
        <v>30</v>
      </c>
      <c r="L449" s="2">
        <v>42005</v>
      </c>
      <c r="M449" s="2">
        <v>42369</v>
      </c>
      <c r="N449" s="3">
        <v>0</v>
      </c>
      <c r="P449" s="3">
        <v>1.9</v>
      </c>
      <c r="Q449" s="92">
        <f>IF(J449-F449&gt;0,IF(R449="S",J449-F449,0),0)</f>
        <v>0</v>
      </c>
      <c r="R449" s="67" t="str">
        <f>IF(G449-H449-I449-P449&gt;0,"N","S")</f>
        <v>N</v>
      </c>
      <c r="S449" s="3">
        <f>IF(G449-H449-I449-P449&gt;0,G449-H449-I449-P449,0)</f>
        <v>47.6</v>
      </c>
      <c r="T449" s="67">
        <f>IF(J449-D449&gt;0,IF(R449="S",J449-D449,0),0)</f>
        <v>0</v>
      </c>
      <c r="U449" s="67">
        <f>IF(R449="S",H449*Q449,0)</f>
        <v>0</v>
      </c>
      <c r="V449" s="3">
        <f>IF(R449="S",H449*T449,0)</f>
        <v>0</v>
      </c>
      <c r="W449" s="3">
        <f>IF(R449="S",J449-F449-K449,0)</f>
        <v>0</v>
      </c>
      <c r="X449" s="3">
        <f>IF(R449="S",H449*W449,0)</f>
        <v>0</v>
      </c>
      <c r="Z449" s="2"/>
      <c r="AB449" s="2"/>
      <c r="AC449" s="2"/>
    </row>
    <row r="450" spans="1:29" ht="12.75">
      <c r="A450" s="3">
        <v>2015</v>
      </c>
      <c r="B450" s="3">
        <v>1196</v>
      </c>
      <c r="C450" s="1" t="s">
        <v>451</v>
      </c>
      <c r="D450" s="2">
        <v>42035</v>
      </c>
      <c r="E450" s="1" t="s">
        <v>453</v>
      </c>
      <c r="F450" s="2">
        <v>42052</v>
      </c>
      <c r="G450" s="67">
        <v>392.18</v>
      </c>
      <c r="H450" s="67">
        <v>0</v>
      </c>
      <c r="I450" s="67">
        <v>0</v>
      </c>
      <c r="K450" s="3">
        <v>30</v>
      </c>
      <c r="L450" s="2">
        <v>42005</v>
      </c>
      <c r="M450" s="2">
        <v>42369</v>
      </c>
      <c r="N450" s="3">
        <v>0</v>
      </c>
      <c r="P450" s="3">
        <v>15.08</v>
      </c>
      <c r="Q450" s="92">
        <f>IF(J450-F450&gt;0,IF(R450="S",J450-F450,0),0)</f>
        <v>0</v>
      </c>
      <c r="R450" s="67" t="str">
        <f>IF(G450-H450-I450-P450&gt;0,"N","S")</f>
        <v>N</v>
      </c>
      <c r="S450" s="3">
        <f>IF(G450-H450-I450-P450&gt;0,G450-H450-I450-P450,0)</f>
        <v>377.1</v>
      </c>
      <c r="T450" s="67">
        <f>IF(J450-D450&gt;0,IF(R450="S",J450-D450,0),0)</f>
        <v>0</v>
      </c>
      <c r="U450" s="67">
        <f>IF(R450="S",H450*Q450,0)</f>
        <v>0</v>
      </c>
      <c r="V450" s="3">
        <f>IF(R450="S",H450*T450,0)</f>
        <v>0</v>
      </c>
      <c r="W450" s="3">
        <f>IF(R450="S",J450-F450-K450,0)</f>
        <v>0</v>
      </c>
      <c r="X450" s="3">
        <f>IF(R450="S",H450*W450,0)</f>
        <v>0</v>
      </c>
      <c r="Z450" s="2"/>
      <c r="AB450" s="2"/>
      <c r="AC450" s="2"/>
    </row>
    <row r="451" spans="1:29" ht="12.75">
      <c r="A451" s="3">
        <v>2015</v>
      </c>
      <c r="B451" s="3">
        <v>1197</v>
      </c>
      <c r="C451" s="1" t="s">
        <v>451</v>
      </c>
      <c r="D451" s="2">
        <v>42035</v>
      </c>
      <c r="E451" s="1" t="s">
        <v>454</v>
      </c>
      <c r="F451" s="2">
        <v>42052</v>
      </c>
      <c r="G451" s="67">
        <v>183.2</v>
      </c>
      <c r="H451" s="67">
        <v>0</v>
      </c>
      <c r="I451" s="67">
        <v>0</v>
      </c>
      <c r="K451" s="3">
        <v>30</v>
      </c>
      <c r="L451" s="2">
        <v>42005</v>
      </c>
      <c r="M451" s="2">
        <v>42369</v>
      </c>
      <c r="N451" s="3">
        <v>0</v>
      </c>
      <c r="P451" s="3">
        <v>7.04</v>
      </c>
      <c r="Q451" s="92">
        <f>IF(J451-F451&gt;0,IF(R451="S",J451-F451,0),0)</f>
        <v>0</v>
      </c>
      <c r="R451" s="67" t="str">
        <f>IF(G451-H451-I451-P451&gt;0,"N","S")</f>
        <v>N</v>
      </c>
      <c r="S451" s="3">
        <f>IF(G451-H451-I451-P451&gt;0,G451-H451-I451-P451,0)</f>
        <v>176.16</v>
      </c>
      <c r="T451" s="67">
        <f>IF(J451-D451&gt;0,IF(R451="S",J451-D451,0),0)</f>
        <v>0</v>
      </c>
      <c r="U451" s="67">
        <f>IF(R451="S",H451*Q451,0)</f>
        <v>0</v>
      </c>
      <c r="V451" s="3">
        <f>IF(R451="S",H451*T451,0)</f>
        <v>0</v>
      </c>
      <c r="W451" s="3">
        <f>IF(R451="S",J451-F451-K451,0)</f>
        <v>0</v>
      </c>
      <c r="X451" s="3">
        <f>IF(R451="S",H451*W451,0)</f>
        <v>0</v>
      </c>
      <c r="Z451" s="2"/>
      <c r="AB451" s="2"/>
      <c r="AC451" s="2"/>
    </row>
    <row r="452" spans="1:29" ht="12.75">
      <c r="A452" s="3">
        <v>2015</v>
      </c>
      <c r="B452" s="3">
        <v>1198</v>
      </c>
      <c r="C452" s="1" t="s">
        <v>451</v>
      </c>
      <c r="D452" s="2">
        <v>42035</v>
      </c>
      <c r="E452" s="1" t="s">
        <v>455</v>
      </c>
      <c r="F452" s="2">
        <v>42052</v>
      </c>
      <c r="G452" s="67">
        <v>6558.19</v>
      </c>
      <c r="H452" s="67">
        <v>0</v>
      </c>
      <c r="I452" s="67">
        <v>0</v>
      </c>
      <c r="K452" s="3">
        <v>30</v>
      </c>
      <c r="L452" s="2">
        <v>42005</v>
      </c>
      <c r="M452" s="2">
        <v>42369</v>
      </c>
      <c r="N452" s="3">
        <v>0</v>
      </c>
      <c r="P452" s="3">
        <v>252.24</v>
      </c>
      <c r="Q452" s="92">
        <f>IF(J452-F452&gt;0,IF(R452="S",J452-F452,0),0)</f>
        <v>0</v>
      </c>
      <c r="R452" s="67" t="str">
        <f>IF(G452-H452-I452-P452&gt;0,"N","S")</f>
        <v>N</v>
      </c>
      <c r="S452" s="3">
        <f>IF(G452-H452-I452-P452&gt;0,G452-H452-I452-P452,0)</f>
        <v>6305.95</v>
      </c>
      <c r="T452" s="67">
        <f>IF(J452-D452&gt;0,IF(R452="S",J452-D452,0),0)</f>
        <v>0</v>
      </c>
      <c r="U452" s="67">
        <f>IF(R452="S",H452*Q452,0)</f>
        <v>0</v>
      </c>
      <c r="V452" s="3">
        <f>IF(R452="S",H452*T452,0)</f>
        <v>0</v>
      </c>
      <c r="W452" s="3">
        <f>IF(R452="S",J452-F452-K452,0)</f>
        <v>0</v>
      </c>
      <c r="X452" s="3">
        <f>IF(R452="S",H452*W452,0)</f>
        <v>0</v>
      </c>
      <c r="Z452" s="2"/>
      <c r="AB452" s="2"/>
      <c r="AC452" s="2"/>
    </row>
    <row r="453" spans="1:29" ht="12.75">
      <c r="A453" s="3">
        <v>2015</v>
      </c>
      <c r="B453" s="3">
        <v>1208</v>
      </c>
      <c r="C453" s="1" t="s">
        <v>451</v>
      </c>
      <c r="D453" s="2">
        <v>42035</v>
      </c>
      <c r="E453" s="1" t="s">
        <v>456</v>
      </c>
      <c r="F453" s="2">
        <v>42052</v>
      </c>
      <c r="G453" s="67">
        <v>14763.55</v>
      </c>
      <c r="H453" s="67">
        <v>0</v>
      </c>
      <c r="I453" s="67">
        <v>0</v>
      </c>
      <c r="K453" s="3">
        <v>30</v>
      </c>
      <c r="L453" s="2">
        <v>42005</v>
      </c>
      <c r="M453" s="2">
        <v>42369</v>
      </c>
      <c r="N453" s="3">
        <v>0</v>
      </c>
      <c r="P453" s="3">
        <v>567.83</v>
      </c>
      <c r="Q453" s="92">
        <f>IF(J453-F453&gt;0,IF(R453="S",J453-F453,0),0)</f>
        <v>0</v>
      </c>
      <c r="R453" s="67" t="str">
        <f>IF(G453-H453-I453-P453&gt;0,"N","S")</f>
        <v>N</v>
      </c>
      <c r="S453" s="3">
        <f>IF(G453-H453-I453-P453&gt;0,G453-H453-I453-P453,0)</f>
        <v>14195.72</v>
      </c>
      <c r="T453" s="67">
        <f>IF(J453-D453&gt;0,IF(R453="S",J453-D453,0),0)</f>
        <v>0</v>
      </c>
      <c r="U453" s="67">
        <f>IF(R453="S",H453*Q453,0)</f>
        <v>0</v>
      </c>
      <c r="V453" s="3">
        <f>IF(R453="S",H453*T453,0)</f>
        <v>0</v>
      </c>
      <c r="W453" s="3">
        <f>IF(R453="S",J453-F453-K453,0)</f>
        <v>0</v>
      </c>
      <c r="X453" s="3">
        <f>IF(R453="S",H453*W453,0)</f>
        <v>0</v>
      </c>
      <c r="Z453" s="2"/>
      <c r="AB453" s="2"/>
      <c r="AC453" s="2"/>
    </row>
    <row r="454" spans="1:29" ht="12.75">
      <c r="A454" s="3">
        <v>2015</v>
      </c>
      <c r="B454" s="3">
        <v>1199</v>
      </c>
      <c r="C454" s="1" t="s">
        <v>330</v>
      </c>
      <c r="D454" s="2">
        <v>42046</v>
      </c>
      <c r="E454" s="1" t="s">
        <v>145</v>
      </c>
      <c r="F454" s="2">
        <v>42053</v>
      </c>
      <c r="G454" s="67">
        <v>675</v>
      </c>
      <c r="H454" s="67">
        <v>0</v>
      </c>
      <c r="I454" s="67">
        <v>0</v>
      </c>
      <c r="K454" s="3">
        <v>30</v>
      </c>
      <c r="L454" s="2">
        <v>42005</v>
      </c>
      <c r="M454" s="2">
        <v>42369</v>
      </c>
      <c r="N454" s="3">
        <v>0</v>
      </c>
      <c r="P454" s="3">
        <v>0</v>
      </c>
      <c r="Q454" s="92">
        <f>IF(J454-F454&gt;0,IF(R454="S",J454-F454,0),0)</f>
        <v>0</v>
      </c>
      <c r="R454" s="67" t="str">
        <f>IF(G454-H454-I454-P454&gt;0,"N","S")</f>
        <v>N</v>
      </c>
      <c r="S454" s="3">
        <f>IF(G454-H454-I454-P454&gt;0,G454-H454-I454-P454,0)</f>
        <v>675</v>
      </c>
      <c r="T454" s="67">
        <f>IF(J454-D454&gt;0,IF(R454="S",J454-D454,0),0)</f>
        <v>0</v>
      </c>
      <c r="U454" s="67">
        <f>IF(R454="S",H454*Q454,0)</f>
        <v>0</v>
      </c>
      <c r="V454" s="3">
        <f>IF(R454="S",H454*T454,0)</f>
        <v>0</v>
      </c>
      <c r="W454" s="3">
        <f>IF(R454="S",J454-F454-K454,0)</f>
        <v>0</v>
      </c>
      <c r="X454" s="3">
        <f>IF(R454="S",H454*W454,0)</f>
        <v>0</v>
      </c>
      <c r="Z454" s="2"/>
      <c r="AB454" s="2"/>
      <c r="AC454" s="2"/>
    </row>
    <row r="455" spans="1:29" ht="12.75">
      <c r="A455" s="3">
        <v>2015</v>
      </c>
      <c r="B455" s="3">
        <v>1343</v>
      </c>
      <c r="C455" s="1" t="s">
        <v>331</v>
      </c>
      <c r="D455" s="2">
        <v>42066</v>
      </c>
      <c r="E455" s="1" t="s">
        <v>400</v>
      </c>
      <c r="F455" s="2">
        <v>42068</v>
      </c>
      <c r="G455" s="67">
        <v>570</v>
      </c>
      <c r="H455" s="67">
        <v>0</v>
      </c>
      <c r="I455" s="67">
        <v>0</v>
      </c>
      <c r="K455" s="3">
        <v>30</v>
      </c>
      <c r="L455" s="2">
        <v>42005</v>
      </c>
      <c r="M455" s="2">
        <v>42369</v>
      </c>
      <c r="N455" s="3">
        <v>0</v>
      </c>
      <c r="P455" s="3">
        <v>0</v>
      </c>
      <c r="Q455" s="92">
        <f>IF(J455-F455&gt;0,IF(R455="S",J455-F455,0),0)</f>
        <v>0</v>
      </c>
      <c r="R455" s="67" t="str">
        <f>IF(G455-H455-I455-P455&gt;0,"N","S")</f>
        <v>N</v>
      </c>
      <c r="S455" s="3">
        <f>IF(G455-H455-I455-P455&gt;0,G455-H455-I455-P455,0)</f>
        <v>570</v>
      </c>
      <c r="T455" s="67">
        <f>IF(J455-D455&gt;0,IF(R455="S",J455-D455,0),0)</f>
        <v>0</v>
      </c>
      <c r="U455" s="67">
        <f>IF(R455="S",H455*Q455,0)</f>
        <v>0</v>
      </c>
      <c r="V455" s="3">
        <f>IF(R455="S",H455*T455,0)</f>
        <v>0</v>
      </c>
      <c r="W455" s="3">
        <f>IF(R455="S",J455-F455-K455,0)</f>
        <v>0</v>
      </c>
      <c r="X455" s="3">
        <f>IF(R455="S",H455*W455,0)</f>
        <v>0</v>
      </c>
      <c r="Z455" s="2"/>
      <c r="AB455" s="2"/>
      <c r="AC455" s="2"/>
    </row>
    <row r="456" spans="1:29" ht="12.75">
      <c r="A456" s="3">
        <v>2015</v>
      </c>
      <c r="B456" s="3">
        <v>1375</v>
      </c>
      <c r="C456" s="1" t="s">
        <v>210</v>
      </c>
      <c r="D456" s="2">
        <v>42034</v>
      </c>
      <c r="E456" s="1" t="s">
        <v>92</v>
      </c>
      <c r="F456" s="2">
        <v>42073</v>
      </c>
      <c r="G456" s="67">
        <v>1393</v>
      </c>
      <c r="H456" s="67">
        <v>0</v>
      </c>
      <c r="I456" s="67">
        <v>0</v>
      </c>
      <c r="K456" s="3">
        <v>30</v>
      </c>
      <c r="L456" s="2">
        <v>42005</v>
      </c>
      <c r="M456" s="2">
        <v>42369</v>
      </c>
      <c r="N456" s="3">
        <v>0</v>
      </c>
      <c r="P456" s="3">
        <v>0</v>
      </c>
      <c r="Q456" s="92">
        <f>IF(J456-F456&gt;0,IF(R456="S",J456-F456,0),0)</f>
        <v>0</v>
      </c>
      <c r="R456" s="67" t="str">
        <f>IF(G456-H456-I456-P456&gt;0,"N","S")</f>
        <v>N</v>
      </c>
      <c r="S456" s="3">
        <f>IF(G456-H456-I456-P456&gt;0,G456-H456-I456-P456,0)</f>
        <v>1393</v>
      </c>
      <c r="T456" s="67">
        <f>IF(J456-D456&gt;0,IF(R456="S",J456-D456,0),0)</f>
        <v>0</v>
      </c>
      <c r="U456" s="67">
        <f>IF(R456="S",H456*Q456,0)</f>
        <v>0</v>
      </c>
      <c r="V456" s="3">
        <f>IF(R456="S",H456*T456,0)</f>
        <v>0</v>
      </c>
      <c r="W456" s="3">
        <f>IF(R456="S",J456-F456-K456,0)</f>
        <v>0</v>
      </c>
      <c r="X456" s="3">
        <f>IF(R456="S",H456*W456,0)</f>
        <v>0</v>
      </c>
      <c r="Z456" s="2"/>
      <c r="AB456" s="2"/>
      <c r="AC456" s="2"/>
    </row>
    <row r="457" spans="1:29" ht="12.75">
      <c r="A457" s="3">
        <v>2015</v>
      </c>
      <c r="B457" s="3">
        <v>1379</v>
      </c>
      <c r="C457" s="1" t="s">
        <v>395</v>
      </c>
      <c r="D457" s="2">
        <v>42035</v>
      </c>
      <c r="E457" s="1" t="s">
        <v>118</v>
      </c>
      <c r="F457" s="2">
        <v>42055</v>
      </c>
      <c r="G457" s="67">
        <v>919.36</v>
      </c>
      <c r="H457" s="67">
        <v>0</v>
      </c>
      <c r="I457" s="67">
        <v>0</v>
      </c>
      <c r="K457" s="3">
        <v>30</v>
      </c>
      <c r="L457" s="2">
        <v>42005</v>
      </c>
      <c r="M457" s="2">
        <v>42369</v>
      </c>
      <c r="N457" s="3">
        <v>0</v>
      </c>
      <c r="P457" s="3">
        <v>35.36</v>
      </c>
      <c r="Q457" s="92">
        <f>IF(J457-F457&gt;0,IF(R457="S",J457-F457,0),0)</f>
        <v>0</v>
      </c>
      <c r="R457" s="67" t="str">
        <f>IF(G457-H457-I457-P457&gt;0,"N","S")</f>
        <v>N</v>
      </c>
      <c r="S457" s="3">
        <f>IF(G457-H457-I457-P457&gt;0,G457-H457-I457-P457,0)</f>
        <v>884</v>
      </c>
      <c r="T457" s="67">
        <f>IF(J457-D457&gt;0,IF(R457="S",J457-D457,0),0)</f>
        <v>0</v>
      </c>
      <c r="U457" s="67">
        <f>IF(R457="S",H457*Q457,0)</f>
        <v>0</v>
      </c>
      <c r="V457" s="3">
        <f>IF(R457="S",H457*T457,0)</f>
        <v>0</v>
      </c>
      <c r="W457" s="3">
        <f>IF(R457="S",J457-F457-K457,0)</f>
        <v>0</v>
      </c>
      <c r="X457" s="3">
        <f>IF(R457="S",H457*W457,0)</f>
        <v>0</v>
      </c>
      <c r="Z457" s="2"/>
      <c r="AB457" s="2"/>
      <c r="AC457" s="2"/>
    </row>
    <row r="458" spans="1:29" ht="12.75">
      <c r="A458" s="3">
        <v>2015</v>
      </c>
      <c r="B458" s="3">
        <v>1380</v>
      </c>
      <c r="C458" s="1" t="s">
        <v>306</v>
      </c>
      <c r="D458" s="2">
        <v>42047</v>
      </c>
      <c r="E458" s="1" t="s">
        <v>147</v>
      </c>
      <c r="F458" s="2">
        <v>42072</v>
      </c>
      <c r="G458" s="67">
        <v>7200</v>
      </c>
      <c r="H458" s="67">
        <v>0</v>
      </c>
      <c r="I458" s="67">
        <v>0</v>
      </c>
      <c r="K458" s="3">
        <v>30</v>
      </c>
      <c r="L458" s="2">
        <v>42005</v>
      </c>
      <c r="M458" s="2">
        <v>42369</v>
      </c>
      <c r="N458" s="3">
        <v>0</v>
      </c>
      <c r="P458" s="3">
        <v>276.92</v>
      </c>
      <c r="Q458" s="92">
        <f>IF(J458-F458&gt;0,IF(R458="S",J458-F458,0),0)</f>
        <v>0</v>
      </c>
      <c r="R458" s="67" t="str">
        <f>IF(G458-H458-I458-P458&gt;0,"N","S")</f>
        <v>N</v>
      </c>
      <c r="S458" s="3">
        <f>IF(G458-H458-I458-P458&gt;0,G458-H458-I458-P458,0)</f>
        <v>6923.08</v>
      </c>
      <c r="T458" s="67">
        <f>IF(J458-D458&gt;0,IF(R458="S",J458-D458,0),0)</f>
        <v>0</v>
      </c>
      <c r="U458" s="67">
        <f>IF(R458="S",H458*Q458,0)</f>
        <v>0</v>
      </c>
      <c r="V458" s="3">
        <f>IF(R458="S",H458*T458,0)</f>
        <v>0</v>
      </c>
      <c r="W458" s="3">
        <f>IF(R458="S",J458-F458-K458,0)</f>
        <v>0</v>
      </c>
      <c r="X458" s="3">
        <f>IF(R458="S",H458*W458,0)</f>
        <v>0</v>
      </c>
      <c r="Z458" s="2"/>
      <c r="AB458" s="2"/>
      <c r="AC458" s="2"/>
    </row>
    <row r="459" spans="1:29" ht="12.75">
      <c r="A459" s="3">
        <v>2015</v>
      </c>
      <c r="B459" s="3">
        <v>1376</v>
      </c>
      <c r="C459" s="1" t="s">
        <v>304</v>
      </c>
      <c r="D459" s="2">
        <v>42060</v>
      </c>
      <c r="E459" s="1" t="s">
        <v>481</v>
      </c>
      <c r="F459" s="2">
        <v>42072</v>
      </c>
      <c r="G459" s="67">
        <v>30.67</v>
      </c>
      <c r="H459" s="67">
        <v>0</v>
      </c>
      <c r="I459" s="67">
        <v>0</v>
      </c>
      <c r="K459" s="3">
        <v>30</v>
      </c>
      <c r="L459" s="2">
        <v>42005</v>
      </c>
      <c r="M459" s="2">
        <v>42369</v>
      </c>
      <c r="N459" s="3">
        <v>0</v>
      </c>
      <c r="P459" s="3">
        <v>5.53</v>
      </c>
      <c r="Q459" s="92">
        <f>IF(J459-F459&gt;0,IF(R459="S",J459-F459,0),0)</f>
        <v>0</v>
      </c>
      <c r="R459" s="67" t="str">
        <f>IF(G459-H459-I459-P459&gt;0,"N","S")</f>
        <v>N</v>
      </c>
      <c r="S459" s="3">
        <f>IF(G459-H459-I459-P459&gt;0,G459-H459-I459-P459,0)</f>
        <v>25.14</v>
      </c>
      <c r="T459" s="67">
        <f>IF(J459-D459&gt;0,IF(R459="S",J459-D459,0),0)</f>
        <v>0</v>
      </c>
      <c r="U459" s="67">
        <f>IF(R459="S",H459*Q459,0)</f>
        <v>0</v>
      </c>
      <c r="V459" s="3">
        <f>IF(R459="S",H459*T459,0)</f>
        <v>0</v>
      </c>
      <c r="W459" s="3">
        <f>IF(R459="S",J459-F459-K459,0)</f>
        <v>0</v>
      </c>
      <c r="X459" s="3">
        <f>IF(R459="S",H459*W459,0)</f>
        <v>0</v>
      </c>
      <c r="Z459" s="2"/>
      <c r="AB459" s="2"/>
      <c r="AC459" s="2"/>
    </row>
    <row r="460" spans="1:29" ht="12.75">
      <c r="A460" s="3">
        <v>2015</v>
      </c>
      <c r="B460" s="3">
        <v>1480</v>
      </c>
      <c r="C460" s="1" t="s">
        <v>401</v>
      </c>
      <c r="D460" s="2">
        <v>42074</v>
      </c>
      <c r="E460" s="1" t="s">
        <v>487</v>
      </c>
      <c r="F460" s="2">
        <v>42074</v>
      </c>
      <c r="G460" s="67">
        <v>3172</v>
      </c>
      <c r="H460" s="67">
        <v>0</v>
      </c>
      <c r="I460" s="67">
        <v>0</v>
      </c>
      <c r="K460" s="3">
        <v>30</v>
      </c>
      <c r="L460" s="2">
        <v>42005</v>
      </c>
      <c r="M460" s="2">
        <v>42369</v>
      </c>
      <c r="N460" s="3">
        <v>0</v>
      </c>
      <c r="P460" s="3">
        <v>0</v>
      </c>
      <c r="Q460" s="92">
        <f>IF(J460-F460&gt;0,IF(R460="S",J460-F460,0),0)</f>
        <v>0</v>
      </c>
      <c r="R460" s="67" t="str">
        <f>IF(G460-H460-I460-P460&gt;0,"N","S")</f>
        <v>N</v>
      </c>
      <c r="S460" s="3">
        <f>IF(G460-H460-I460-P460&gt;0,G460-H460-I460-P460,0)</f>
        <v>3172</v>
      </c>
      <c r="T460" s="67">
        <f>IF(J460-D460&gt;0,IF(R460="S",J460-D460,0),0)</f>
        <v>0</v>
      </c>
      <c r="U460" s="67">
        <f>IF(R460="S",H460*Q460,0)</f>
        <v>0</v>
      </c>
      <c r="V460" s="3">
        <f>IF(R460="S",H460*T460,0)</f>
        <v>0</v>
      </c>
      <c r="W460" s="3">
        <f>IF(R460="S",J460-F460-K460,0)</f>
        <v>0</v>
      </c>
      <c r="X460" s="3">
        <f>IF(R460="S",H460*W460,0)</f>
        <v>0</v>
      </c>
      <c r="Z460" s="2"/>
      <c r="AB460" s="2"/>
      <c r="AC460" s="2"/>
    </row>
    <row r="461" spans="1:29" ht="12.75">
      <c r="A461" s="3">
        <v>2015</v>
      </c>
      <c r="B461" s="3">
        <v>1489</v>
      </c>
      <c r="C461" s="1" t="s">
        <v>495</v>
      </c>
      <c r="D461" s="2">
        <v>42073</v>
      </c>
      <c r="E461" s="1" t="s">
        <v>6</v>
      </c>
      <c r="F461" s="2">
        <v>42075</v>
      </c>
      <c r="G461" s="67">
        <v>2434.05</v>
      </c>
      <c r="H461" s="67">
        <v>0</v>
      </c>
      <c r="I461" s="67">
        <v>0</v>
      </c>
      <c r="K461" s="3">
        <v>30</v>
      </c>
      <c r="L461" s="2">
        <v>42005</v>
      </c>
      <c r="M461" s="2">
        <v>42369</v>
      </c>
      <c r="N461" s="3">
        <v>0</v>
      </c>
      <c r="P461" s="3">
        <v>0</v>
      </c>
      <c r="Q461" s="92">
        <f>IF(J461-F461&gt;0,IF(R461="S",J461-F461,0),0)</f>
        <v>0</v>
      </c>
      <c r="R461" s="67" t="str">
        <f>IF(G461-H461-I461-P461&gt;0,"N","S")</f>
        <v>N</v>
      </c>
      <c r="S461" s="3">
        <f>IF(G461-H461-I461-P461&gt;0,G461-H461-I461-P461,0)</f>
        <v>2434.05</v>
      </c>
      <c r="T461" s="67">
        <f>IF(J461-D461&gt;0,IF(R461="S",J461-D461,0),0)</f>
        <v>0</v>
      </c>
      <c r="U461" s="67">
        <f>IF(R461="S",H461*Q461,0)</f>
        <v>0</v>
      </c>
      <c r="V461" s="3">
        <f>IF(R461="S",H461*T461,0)</f>
        <v>0</v>
      </c>
      <c r="W461" s="3">
        <f>IF(R461="S",J461-F461-K461,0)</f>
        <v>0</v>
      </c>
      <c r="X461" s="3">
        <f>IF(R461="S",H461*W461,0)</f>
        <v>0</v>
      </c>
      <c r="Z461" s="2"/>
      <c r="AB461" s="2"/>
      <c r="AC461" s="2"/>
    </row>
    <row r="462" spans="1:29" ht="12.75">
      <c r="A462" s="3">
        <v>2015</v>
      </c>
      <c r="B462" s="3">
        <v>1492</v>
      </c>
      <c r="C462" s="1" t="s">
        <v>306</v>
      </c>
      <c r="D462" s="2">
        <v>42075</v>
      </c>
      <c r="E462" s="1" t="s">
        <v>149</v>
      </c>
      <c r="F462" s="2">
        <v>42079</v>
      </c>
      <c r="G462" s="67">
        <v>8371.83</v>
      </c>
      <c r="H462" s="67">
        <v>0</v>
      </c>
      <c r="I462" s="67">
        <v>0</v>
      </c>
      <c r="K462" s="3">
        <v>30</v>
      </c>
      <c r="L462" s="2">
        <v>42005</v>
      </c>
      <c r="M462" s="2">
        <v>42369</v>
      </c>
      <c r="N462" s="3">
        <v>0</v>
      </c>
      <c r="P462" s="3">
        <v>321.99</v>
      </c>
      <c r="Q462" s="92">
        <f>IF(J462-F462&gt;0,IF(R462="S",J462-F462,0),0)</f>
        <v>0</v>
      </c>
      <c r="R462" s="67" t="str">
        <f>IF(G462-H462-I462-P462&gt;0,"N","S")</f>
        <v>N</v>
      </c>
      <c r="S462" s="3">
        <f>IF(G462-H462-I462-P462&gt;0,G462-H462-I462-P462,0)</f>
        <v>8049.84</v>
      </c>
      <c r="T462" s="67">
        <f>IF(J462-D462&gt;0,IF(R462="S",J462-D462,0),0)</f>
        <v>0</v>
      </c>
      <c r="U462" s="67">
        <f>IF(R462="S",H462*Q462,0)</f>
        <v>0</v>
      </c>
      <c r="V462" s="3">
        <f>IF(R462="S",H462*T462,0)</f>
        <v>0</v>
      </c>
      <c r="W462" s="3">
        <f>IF(R462="S",J462-F462-K462,0)</f>
        <v>0</v>
      </c>
      <c r="X462" s="3">
        <f>IF(R462="S",H462*W462,0)</f>
        <v>0</v>
      </c>
      <c r="Z462" s="2"/>
      <c r="AB462" s="2"/>
      <c r="AC462" s="2"/>
    </row>
    <row r="463" spans="1:29" ht="12.75">
      <c r="A463" s="3">
        <v>2015</v>
      </c>
      <c r="B463" s="3">
        <v>1488</v>
      </c>
      <c r="C463" s="1" t="s">
        <v>304</v>
      </c>
      <c r="D463" s="2">
        <v>42061</v>
      </c>
      <c r="E463" s="1" t="s">
        <v>503</v>
      </c>
      <c r="F463" s="2">
        <v>42074</v>
      </c>
      <c r="G463" s="67">
        <v>27.97</v>
      </c>
      <c r="H463" s="67">
        <v>0</v>
      </c>
      <c r="I463" s="67">
        <v>0</v>
      </c>
      <c r="K463" s="3">
        <v>30</v>
      </c>
      <c r="L463" s="2">
        <v>42005</v>
      </c>
      <c r="M463" s="2">
        <v>42369</v>
      </c>
      <c r="N463" s="3">
        <v>0</v>
      </c>
      <c r="P463" s="3">
        <v>5.04</v>
      </c>
      <c r="Q463" s="92">
        <f>IF(J463-F463&gt;0,IF(R463="S",J463-F463,0),0)</f>
        <v>0</v>
      </c>
      <c r="R463" s="67" t="str">
        <f>IF(G463-H463-I463-P463&gt;0,"N","S")</f>
        <v>N</v>
      </c>
      <c r="S463" s="3">
        <f>IF(G463-H463-I463-P463&gt;0,G463-H463-I463-P463,0)</f>
        <v>22.93</v>
      </c>
      <c r="T463" s="67">
        <f>IF(J463-D463&gt;0,IF(R463="S",J463-D463,0),0)</f>
        <v>0</v>
      </c>
      <c r="U463" s="67">
        <f>IF(R463="S",H463*Q463,0)</f>
        <v>0</v>
      </c>
      <c r="V463" s="3">
        <f>IF(R463="S",H463*T463,0)</f>
        <v>0</v>
      </c>
      <c r="W463" s="3">
        <f>IF(R463="S",J463-F463-K463,0)</f>
        <v>0</v>
      </c>
      <c r="X463" s="3">
        <f>IF(R463="S",H463*W463,0)</f>
        <v>0</v>
      </c>
      <c r="Z463" s="2"/>
      <c r="AB463" s="2"/>
      <c r="AC463" s="2"/>
    </row>
    <row r="464" spans="1:29" ht="12.75">
      <c r="A464" s="3">
        <v>2015</v>
      </c>
      <c r="B464" s="3">
        <v>1496</v>
      </c>
      <c r="C464" s="1" t="s">
        <v>353</v>
      </c>
      <c r="D464" s="2">
        <v>42061</v>
      </c>
      <c r="E464" s="1" t="s">
        <v>507</v>
      </c>
      <c r="F464" s="2">
        <v>42080</v>
      </c>
      <c r="G464" s="67">
        <v>1034.72</v>
      </c>
      <c r="H464" s="67">
        <v>0</v>
      </c>
      <c r="I464" s="67">
        <v>0</v>
      </c>
      <c r="K464" s="3">
        <v>30</v>
      </c>
      <c r="L464" s="2">
        <v>42005</v>
      </c>
      <c r="M464" s="2">
        <v>42369</v>
      </c>
      <c r="N464" s="3">
        <v>0</v>
      </c>
      <c r="P464" s="3">
        <v>186.59</v>
      </c>
      <c r="Q464" s="92">
        <f>IF(J464-F464&gt;0,IF(R464="S",J464-F464,0),0)</f>
        <v>0</v>
      </c>
      <c r="R464" s="67" t="str">
        <f>IF(G464-H464-I464-P464&gt;0,"N","S")</f>
        <v>N</v>
      </c>
      <c r="S464" s="3">
        <f>IF(G464-H464-I464-P464&gt;0,G464-H464-I464-P464,0)</f>
        <v>848.13</v>
      </c>
      <c r="T464" s="67">
        <f>IF(J464-D464&gt;0,IF(R464="S",J464-D464,0),0)</f>
        <v>0</v>
      </c>
      <c r="U464" s="67">
        <f>IF(R464="S",H464*Q464,0)</f>
        <v>0</v>
      </c>
      <c r="V464" s="3">
        <f>IF(R464="S",H464*T464,0)</f>
        <v>0</v>
      </c>
      <c r="W464" s="3">
        <f>IF(R464="S",J464-F464-K464,0)</f>
        <v>0</v>
      </c>
      <c r="X464" s="3">
        <f>IF(R464="S",H464*W464,0)</f>
        <v>0</v>
      </c>
      <c r="Z464" s="2"/>
      <c r="AB464" s="2"/>
      <c r="AC464" s="2"/>
    </row>
    <row r="465" spans="1:29" ht="12.75">
      <c r="A465" s="3">
        <v>2015</v>
      </c>
      <c r="B465" s="3">
        <v>1761</v>
      </c>
      <c r="C465" s="1" t="s">
        <v>395</v>
      </c>
      <c r="D465" s="2">
        <v>42063</v>
      </c>
      <c r="E465" s="1" t="s">
        <v>151</v>
      </c>
      <c r="F465" s="2">
        <v>42086</v>
      </c>
      <c r="G465" s="67">
        <v>872.04</v>
      </c>
      <c r="H465" s="67">
        <v>0</v>
      </c>
      <c r="I465" s="67">
        <v>0</v>
      </c>
      <c r="K465" s="3">
        <v>30</v>
      </c>
      <c r="L465" s="2">
        <v>42005</v>
      </c>
      <c r="M465" s="2">
        <v>42369</v>
      </c>
      <c r="N465" s="3">
        <v>0</v>
      </c>
      <c r="P465" s="3">
        <v>33.54</v>
      </c>
      <c r="Q465" s="92">
        <f>IF(J465-F465&gt;0,IF(R465="S",J465-F465,0),0)</f>
        <v>0</v>
      </c>
      <c r="R465" s="67" t="str">
        <f>IF(G465-H465-I465-P465&gt;0,"N","S")</f>
        <v>N</v>
      </c>
      <c r="S465" s="3">
        <f>IF(G465-H465-I465-P465&gt;0,G465-H465-I465-P465,0)</f>
        <v>838.5</v>
      </c>
      <c r="T465" s="67">
        <f>IF(J465-D465&gt;0,IF(R465="S",J465-D465,0),0)</f>
        <v>0</v>
      </c>
      <c r="U465" s="67">
        <f>IF(R465="S",H465*Q465,0)</f>
        <v>0</v>
      </c>
      <c r="V465" s="3">
        <f>IF(R465="S",H465*T465,0)</f>
        <v>0</v>
      </c>
      <c r="W465" s="3">
        <f>IF(R465="S",J465-F465-K465,0)</f>
        <v>0</v>
      </c>
      <c r="X465" s="3">
        <f>IF(R465="S",H465*W465,0)</f>
        <v>0</v>
      </c>
      <c r="Z465" s="2"/>
      <c r="AB465" s="2"/>
      <c r="AC465" s="2"/>
    </row>
    <row r="466" spans="1:29" ht="12.75">
      <c r="A466" s="3">
        <v>2015</v>
      </c>
      <c r="B466" s="3">
        <v>1988</v>
      </c>
      <c r="C466" s="1" t="s">
        <v>310</v>
      </c>
      <c r="D466" s="2">
        <v>42063</v>
      </c>
      <c r="E466" s="1" t="s">
        <v>518</v>
      </c>
      <c r="F466" s="2">
        <v>42080</v>
      </c>
      <c r="G466" s="67">
        <v>3050</v>
      </c>
      <c r="H466" s="67">
        <v>0</v>
      </c>
      <c r="I466" s="67">
        <v>0</v>
      </c>
      <c r="K466" s="3">
        <v>30</v>
      </c>
      <c r="L466" s="2">
        <v>42005</v>
      </c>
      <c r="M466" s="2">
        <v>42369</v>
      </c>
      <c r="N466" s="3">
        <v>0</v>
      </c>
      <c r="P466" s="3">
        <v>550</v>
      </c>
      <c r="Q466" s="92">
        <f>IF(J466-F466&gt;0,IF(R466="S",J466-F466,0),0)</f>
        <v>0</v>
      </c>
      <c r="R466" s="67" t="str">
        <f>IF(G466-H466-I466-P466&gt;0,"N","S")</f>
        <v>N</v>
      </c>
      <c r="S466" s="3">
        <f>IF(G466-H466-I466-P466&gt;0,G466-H466-I466-P466,0)</f>
        <v>2500</v>
      </c>
      <c r="T466" s="67">
        <f>IF(J466-D466&gt;0,IF(R466="S",J466-D466,0),0)</f>
        <v>0</v>
      </c>
      <c r="U466" s="67">
        <f>IF(R466="S",H466*Q466,0)</f>
        <v>0</v>
      </c>
      <c r="V466" s="3">
        <f>IF(R466="S",H466*T466,0)</f>
        <v>0</v>
      </c>
      <c r="W466" s="3">
        <f>IF(R466="S",J466-F466-K466,0)</f>
        <v>0</v>
      </c>
      <c r="X466" s="3">
        <f>IF(R466="S",H466*W466,0)</f>
        <v>0</v>
      </c>
      <c r="Z466" s="2"/>
      <c r="AB466" s="2"/>
      <c r="AC466" s="2"/>
    </row>
    <row r="467" spans="1:29" ht="12.75">
      <c r="A467" s="3">
        <v>2015</v>
      </c>
      <c r="B467" s="3">
        <v>1982</v>
      </c>
      <c r="C467" s="1" t="s">
        <v>519</v>
      </c>
      <c r="D467" s="2">
        <v>42075</v>
      </c>
      <c r="E467" s="1" t="s">
        <v>135</v>
      </c>
      <c r="F467" s="2">
        <v>42080</v>
      </c>
      <c r="G467" s="67">
        <v>195.2</v>
      </c>
      <c r="H467" s="67">
        <v>0</v>
      </c>
      <c r="I467" s="67">
        <v>0</v>
      </c>
      <c r="K467" s="3">
        <v>30</v>
      </c>
      <c r="L467" s="2">
        <v>42005</v>
      </c>
      <c r="M467" s="2">
        <v>42369</v>
      </c>
      <c r="N467" s="3">
        <v>0</v>
      </c>
      <c r="P467" s="3">
        <v>35.2</v>
      </c>
      <c r="Q467" s="92">
        <f>IF(J467-F467&gt;0,IF(R467="S",J467-F467,0),0)</f>
        <v>0</v>
      </c>
      <c r="R467" s="67" t="str">
        <f>IF(G467-H467-I467-P467&gt;0,"N","S")</f>
        <v>N</v>
      </c>
      <c r="S467" s="3">
        <f>IF(G467-H467-I467-P467&gt;0,G467-H467-I467-P467,0)</f>
        <v>160</v>
      </c>
      <c r="T467" s="67">
        <f>IF(J467-D467&gt;0,IF(R467="S",J467-D467,0),0)</f>
        <v>0</v>
      </c>
      <c r="U467" s="67">
        <f>IF(R467="S",H467*Q467,0)</f>
        <v>0</v>
      </c>
      <c r="V467" s="3">
        <f>IF(R467="S",H467*T467,0)</f>
        <v>0</v>
      </c>
      <c r="W467" s="3">
        <f>IF(R467="S",J467-F467-K467,0)</f>
        <v>0</v>
      </c>
      <c r="X467" s="3">
        <f>IF(R467="S",H467*W467,0)</f>
        <v>0</v>
      </c>
      <c r="Z467" s="2"/>
      <c r="AB467" s="2"/>
      <c r="AC467" s="2"/>
    </row>
    <row r="468" spans="1:29" ht="12.75">
      <c r="A468" s="3">
        <v>2015</v>
      </c>
      <c r="B468" s="3">
        <v>1985</v>
      </c>
      <c r="C468" s="1" t="s">
        <v>304</v>
      </c>
      <c r="D468" s="2">
        <v>42073</v>
      </c>
      <c r="E468" s="1" t="s">
        <v>525</v>
      </c>
      <c r="F468" s="2">
        <v>42087</v>
      </c>
      <c r="G468" s="67">
        <v>923.32</v>
      </c>
      <c r="H468" s="67">
        <v>0</v>
      </c>
      <c r="I468" s="67">
        <v>0</v>
      </c>
      <c r="K468" s="3">
        <v>30</v>
      </c>
      <c r="L468" s="2">
        <v>42005</v>
      </c>
      <c r="M468" s="2">
        <v>42369</v>
      </c>
      <c r="N468" s="3">
        <v>0</v>
      </c>
      <c r="P468" s="3">
        <v>0</v>
      </c>
      <c r="Q468" s="92">
        <f>IF(J468-F468&gt;0,IF(R468="S",J468-F468,0),0)</f>
        <v>0</v>
      </c>
      <c r="R468" s="67" t="str">
        <f>IF(G468-H468-I468-P468&gt;0,"N","S")</f>
        <v>N</v>
      </c>
      <c r="S468" s="3">
        <f>IF(G468-H468-I468-P468&gt;0,G468-H468-I468-P468,0)</f>
        <v>923.32</v>
      </c>
      <c r="T468" s="67">
        <f>IF(J468-D468&gt;0,IF(R468="S",J468-D468,0),0)</f>
        <v>0</v>
      </c>
      <c r="U468" s="67">
        <f>IF(R468="S",H468*Q468,0)</f>
        <v>0</v>
      </c>
      <c r="V468" s="3">
        <f>IF(R468="S",H468*T468,0)</f>
        <v>0</v>
      </c>
      <c r="W468" s="3">
        <f>IF(R468="S",J468-F468-K468,0)</f>
        <v>0</v>
      </c>
      <c r="X468" s="3">
        <f>IF(R468="S",H468*W468,0)</f>
        <v>0</v>
      </c>
      <c r="Z468" s="2"/>
      <c r="AB468" s="2"/>
      <c r="AC468" s="2"/>
    </row>
    <row r="469" spans="1:29" ht="12.75">
      <c r="A469" s="3">
        <v>2015</v>
      </c>
      <c r="B469" s="3">
        <v>1998</v>
      </c>
      <c r="C469" s="1" t="s">
        <v>526</v>
      </c>
      <c r="D469" s="2">
        <v>42075</v>
      </c>
      <c r="E469" s="1" t="s">
        <v>527</v>
      </c>
      <c r="F469" s="2">
        <v>42093</v>
      </c>
      <c r="G469" s="67">
        <v>34.5</v>
      </c>
      <c r="H469" s="67">
        <v>0</v>
      </c>
      <c r="I469" s="67">
        <v>0</v>
      </c>
      <c r="K469" s="3">
        <v>30</v>
      </c>
      <c r="L469" s="2">
        <v>42005</v>
      </c>
      <c r="M469" s="2">
        <v>42369</v>
      </c>
      <c r="N469" s="3">
        <v>0</v>
      </c>
      <c r="P469" s="3">
        <v>0</v>
      </c>
      <c r="Q469" s="92">
        <f>IF(J469-F469&gt;0,IF(R469="S",J469-F469,0),0)</f>
        <v>0</v>
      </c>
      <c r="R469" s="67" t="str">
        <f>IF(G469-H469-I469-P469&gt;0,"N","S")</f>
        <v>N</v>
      </c>
      <c r="S469" s="3">
        <f>IF(G469-H469-I469-P469&gt;0,G469-H469-I469-P469,0)</f>
        <v>34.5</v>
      </c>
      <c r="T469" s="67">
        <f>IF(J469-D469&gt;0,IF(R469="S",J469-D469,0),0)</f>
        <v>0</v>
      </c>
      <c r="U469" s="67">
        <f>IF(R469="S",H469*Q469,0)</f>
        <v>0</v>
      </c>
      <c r="V469" s="3">
        <f>IF(R469="S",H469*T469,0)</f>
        <v>0</v>
      </c>
      <c r="W469" s="3">
        <f>IF(R469="S",J469-F469-K469,0)</f>
        <v>0</v>
      </c>
      <c r="X469" s="3">
        <f>IF(R469="S",H469*W469,0)</f>
        <v>0</v>
      </c>
      <c r="Z469" s="2"/>
      <c r="AB469" s="2"/>
      <c r="AC469" s="2"/>
    </row>
    <row r="470" spans="1:29" ht="12.75">
      <c r="A470" s="3">
        <v>2015</v>
      </c>
      <c r="B470" s="3">
        <v>1997</v>
      </c>
      <c r="C470" s="1" t="s">
        <v>371</v>
      </c>
      <c r="D470" s="2">
        <v>42079</v>
      </c>
      <c r="E470" s="1" t="s">
        <v>528</v>
      </c>
      <c r="F470" s="2">
        <v>42093</v>
      </c>
      <c r="G470" s="67">
        <v>506.21</v>
      </c>
      <c r="H470" s="67">
        <v>0</v>
      </c>
      <c r="I470" s="67">
        <v>0</v>
      </c>
      <c r="K470" s="3">
        <v>30</v>
      </c>
      <c r="L470" s="2">
        <v>42005</v>
      </c>
      <c r="M470" s="2">
        <v>42369</v>
      </c>
      <c r="N470" s="3">
        <v>0</v>
      </c>
      <c r="P470" s="3">
        <v>91.28</v>
      </c>
      <c r="Q470" s="92">
        <f>IF(J470-F470&gt;0,IF(R470="S",J470-F470,0),0)</f>
        <v>0</v>
      </c>
      <c r="R470" s="67" t="str">
        <f>IF(G470-H470-I470-P470&gt;0,"N","S")</f>
        <v>N</v>
      </c>
      <c r="S470" s="3">
        <f>IF(G470-H470-I470-P470&gt;0,G470-H470-I470-P470,0)</f>
        <v>414.93</v>
      </c>
      <c r="T470" s="67">
        <f>IF(J470-D470&gt;0,IF(R470="S",J470-D470,0),0)</f>
        <v>0</v>
      </c>
      <c r="U470" s="67">
        <f>IF(R470="S",H470*Q470,0)</f>
        <v>0</v>
      </c>
      <c r="V470" s="3">
        <f>IF(R470="S",H470*T470,0)</f>
        <v>0</v>
      </c>
      <c r="W470" s="3">
        <f>IF(R470="S",J470-F470-K470,0)</f>
        <v>0</v>
      </c>
      <c r="X470" s="3">
        <f>IF(R470="S",H470*W470,0)</f>
        <v>0</v>
      </c>
      <c r="Z470" s="2"/>
      <c r="AB470" s="2"/>
      <c r="AC470" s="2"/>
    </row>
    <row r="471" spans="1:29" ht="12.75">
      <c r="A471" s="3">
        <v>2015</v>
      </c>
      <c r="B471" s="3">
        <v>2000</v>
      </c>
      <c r="C471" s="1" t="s">
        <v>422</v>
      </c>
      <c r="D471" s="2">
        <v>42089</v>
      </c>
      <c r="E471" s="1" t="s">
        <v>535</v>
      </c>
      <c r="F471" s="2">
        <v>42095</v>
      </c>
      <c r="G471" s="67">
        <v>637.99</v>
      </c>
      <c r="H471" s="67">
        <v>0</v>
      </c>
      <c r="I471" s="67">
        <v>0</v>
      </c>
      <c r="K471" s="3">
        <v>30</v>
      </c>
      <c r="L471" s="2">
        <v>42005</v>
      </c>
      <c r="M471" s="2">
        <v>42369</v>
      </c>
      <c r="N471" s="3">
        <v>0</v>
      </c>
      <c r="P471" s="3">
        <v>115.05</v>
      </c>
      <c r="Q471" s="92">
        <f>IF(J471-F471&gt;0,IF(R471="S",J471-F471,0),0)</f>
        <v>0</v>
      </c>
      <c r="R471" s="67" t="str">
        <f>IF(G471-H471-I471-P471&gt;0,"N","S")</f>
        <v>N</v>
      </c>
      <c r="S471" s="3">
        <f>IF(G471-H471-I471-P471&gt;0,G471-H471-I471-P471,0)</f>
        <v>522.94</v>
      </c>
      <c r="T471" s="67">
        <f>IF(J471-D471&gt;0,IF(R471="S",J471-D471,0),0)</f>
        <v>0</v>
      </c>
      <c r="U471" s="67">
        <f>IF(R471="S",H471*Q471,0)</f>
        <v>0</v>
      </c>
      <c r="V471" s="3">
        <f>IF(R471="S",H471*T471,0)</f>
        <v>0</v>
      </c>
      <c r="W471" s="3">
        <f>IF(R471="S",J471-F471-K471,0)</f>
        <v>0</v>
      </c>
      <c r="X471" s="3">
        <f>IF(R471="S",H471*W471,0)</f>
        <v>0</v>
      </c>
      <c r="Z471" s="2"/>
      <c r="AB471" s="2"/>
      <c r="AC471" s="2"/>
    </row>
    <row r="472" spans="1:29" ht="12.75">
      <c r="A472" s="3">
        <v>2015</v>
      </c>
      <c r="B472" s="3">
        <v>1991</v>
      </c>
      <c r="C472" s="1" t="s">
        <v>219</v>
      </c>
      <c r="D472" s="2">
        <v>42087</v>
      </c>
      <c r="E472" s="1" t="s">
        <v>423</v>
      </c>
      <c r="F472" s="2">
        <v>42093</v>
      </c>
      <c r="G472" s="67">
        <v>724.76</v>
      </c>
      <c r="H472" s="67">
        <v>0</v>
      </c>
      <c r="I472" s="67">
        <v>0</v>
      </c>
      <c r="K472" s="3">
        <v>30</v>
      </c>
      <c r="L472" s="2">
        <v>42005</v>
      </c>
      <c r="M472" s="2">
        <v>42369</v>
      </c>
      <c r="N472" s="3">
        <v>0</v>
      </c>
      <c r="P472" s="3">
        <v>0</v>
      </c>
      <c r="Q472" s="92">
        <f>IF(J472-F472&gt;0,IF(R472="S",J472-F472,0),0)</f>
        <v>0</v>
      </c>
      <c r="R472" s="67" t="str">
        <f>IF(G472-H472-I472-P472&gt;0,"N","S")</f>
        <v>N</v>
      </c>
      <c r="S472" s="3">
        <f>IF(G472-H472-I472-P472&gt;0,G472-H472-I472-P472,0)</f>
        <v>724.76</v>
      </c>
      <c r="T472" s="67">
        <f>IF(J472-D472&gt;0,IF(R472="S",J472-D472,0),0)</f>
        <v>0</v>
      </c>
      <c r="U472" s="67">
        <f>IF(R472="S",H472*Q472,0)</f>
        <v>0</v>
      </c>
      <c r="V472" s="3">
        <f>IF(R472="S",H472*T472,0)</f>
        <v>0</v>
      </c>
      <c r="W472" s="3">
        <f>IF(R472="S",J472-F472-K472,0)</f>
        <v>0</v>
      </c>
      <c r="X472" s="3">
        <f>IF(R472="S",H472*W472,0)</f>
        <v>0</v>
      </c>
      <c r="Z472" s="2"/>
      <c r="AB472" s="2"/>
      <c r="AC472" s="2"/>
    </row>
    <row r="473" spans="1:29" ht="12.75">
      <c r="A473" s="3">
        <v>2015</v>
      </c>
      <c r="B473" s="3">
        <v>2088</v>
      </c>
      <c r="C473" s="1" t="s">
        <v>395</v>
      </c>
      <c r="D473" s="2">
        <v>42094</v>
      </c>
      <c r="E473" s="1" t="s">
        <v>121</v>
      </c>
      <c r="F473" s="2">
        <v>42109</v>
      </c>
      <c r="G473" s="67">
        <v>1338.48</v>
      </c>
      <c r="H473" s="67">
        <v>0</v>
      </c>
      <c r="I473" s="67">
        <v>0</v>
      </c>
      <c r="K473" s="3">
        <v>30</v>
      </c>
      <c r="L473" s="2">
        <v>42005</v>
      </c>
      <c r="M473" s="2">
        <v>42369</v>
      </c>
      <c r="N473" s="3">
        <v>0</v>
      </c>
      <c r="P473" s="3">
        <v>51.48</v>
      </c>
      <c r="Q473" s="92">
        <f>IF(J473-F473&gt;0,IF(R473="S",J473-F473,0),0)</f>
        <v>0</v>
      </c>
      <c r="R473" s="67" t="str">
        <f>IF(G473-H473-I473-P473&gt;0,"N","S")</f>
        <v>N</v>
      </c>
      <c r="S473" s="3">
        <f>IF(G473-H473-I473-P473&gt;0,G473-H473-I473-P473,0)</f>
        <v>1287</v>
      </c>
      <c r="T473" s="67">
        <f>IF(J473-D473&gt;0,IF(R473="S",J473-D473,0),0)</f>
        <v>0</v>
      </c>
      <c r="U473" s="67">
        <f>IF(R473="S",H473*Q473,0)</f>
        <v>0</v>
      </c>
      <c r="V473" s="3">
        <f>IF(R473="S",H473*T473,0)</f>
        <v>0</v>
      </c>
      <c r="W473" s="3">
        <f>IF(R473="S",J473-F473-K473,0)</f>
        <v>0</v>
      </c>
      <c r="X473" s="3">
        <f>IF(R473="S",H473*W473,0)</f>
        <v>0</v>
      </c>
      <c r="Z473" s="2"/>
      <c r="AB473" s="2"/>
      <c r="AC473" s="2"/>
    </row>
    <row r="474" spans="1:29" ht="12.75">
      <c r="A474" s="3">
        <v>2015</v>
      </c>
      <c r="B474" s="3">
        <v>2092</v>
      </c>
      <c r="C474" s="1" t="s">
        <v>495</v>
      </c>
      <c r="D474" s="2">
        <v>42107</v>
      </c>
      <c r="E474" s="1" t="s">
        <v>548</v>
      </c>
      <c r="F474" s="2">
        <v>42108</v>
      </c>
      <c r="G474" s="67">
        <v>52470</v>
      </c>
      <c r="H474" s="67">
        <v>0</v>
      </c>
      <c r="I474" s="67">
        <v>0</v>
      </c>
      <c r="K474" s="3">
        <v>30</v>
      </c>
      <c r="L474" s="2">
        <v>42005</v>
      </c>
      <c r="M474" s="2">
        <v>42369</v>
      </c>
      <c r="N474" s="3">
        <v>0</v>
      </c>
      <c r="P474" s="3">
        <v>4770</v>
      </c>
      <c r="Q474" s="92">
        <f>IF(J474-F474&gt;0,IF(R474="S",J474-F474,0),0)</f>
        <v>0</v>
      </c>
      <c r="R474" s="67" t="str">
        <f>IF(G474-H474-I474-P474&gt;0,"N","S")</f>
        <v>N</v>
      </c>
      <c r="S474" s="3">
        <f>IF(G474-H474-I474-P474&gt;0,G474-H474-I474-P474,0)</f>
        <v>47700</v>
      </c>
      <c r="T474" s="67">
        <f>IF(J474-D474&gt;0,IF(R474="S",J474-D474,0),0)</f>
        <v>0</v>
      </c>
      <c r="U474" s="67">
        <f>IF(R474="S",H474*Q474,0)</f>
        <v>0</v>
      </c>
      <c r="V474" s="3">
        <f>IF(R474="S",H474*T474,0)</f>
        <v>0</v>
      </c>
      <c r="W474" s="3">
        <f>IF(R474="S",J474-F474-K474,0)</f>
        <v>0</v>
      </c>
      <c r="X474" s="3">
        <f>IF(R474="S",H474*W474,0)</f>
        <v>0</v>
      </c>
      <c r="Z474" s="2"/>
      <c r="AB474" s="2"/>
      <c r="AC474" s="2"/>
    </row>
    <row r="475" spans="1:29" ht="12.75">
      <c r="A475" s="3">
        <v>2015</v>
      </c>
      <c r="B475" s="3">
        <v>2148</v>
      </c>
      <c r="C475" s="1" t="s">
        <v>549</v>
      </c>
      <c r="D475" s="2">
        <v>42004</v>
      </c>
      <c r="E475" s="1" t="s">
        <v>112</v>
      </c>
      <c r="F475" s="2">
        <v>42054</v>
      </c>
      <c r="G475" s="67">
        <v>8131.2</v>
      </c>
      <c r="H475" s="67">
        <v>0</v>
      </c>
      <c r="I475" s="67">
        <v>0</v>
      </c>
      <c r="K475" s="3">
        <v>30</v>
      </c>
      <c r="L475" s="2">
        <v>42005</v>
      </c>
      <c r="M475" s="2">
        <v>42369</v>
      </c>
      <c r="N475" s="3">
        <v>0</v>
      </c>
      <c r="P475" s="3">
        <v>0</v>
      </c>
      <c r="Q475" s="92">
        <f>IF(J475-F475&gt;0,IF(R475="S",J475-F475,0),0)</f>
        <v>0</v>
      </c>
      <c r="R475" s="67" t="str">
        <f>IF(G475-H475-I475-P475&gt;0,"N","S")</f>
        <v>N</v>
      </c>
      <c r="S475" s="3">
        <f>IF(G475-H475-I475-P475&gt;0,G475-H475-I475-P475,0)</f>
        <v>8131.2</v>
      </c>
      <c r="T475" s="67">
        <f>IF(J475-D475&gt;0,IF(R475="S",J475-D475,0),0)</f>
        <v>0</v>
      </c>
      <c r="U475" s="67">
        <f>IF(R475="S",H475*Q475,0)</f>
        <v>0</v>
      </c>
      <c r="V475" s="3">
        <f>IF(R475="S",H475*T475,0)</f>
        <v>0</v>
      </c>
      <c r="W475" s="3">
        <f>IF(R475="S",J475-F475-K475,0)</f>
        <v>0</v>
      </c>
      <c r="X475" s="3">
        <f>IF(R475="S",H475*W475,0)</f>
        <v>0</v>
      </c>
      <c r="Z475" s="2"/>
      <c r="AB475" s="2"/>
      <c r="AC475" s="2"/>
    </row>
    <row r="476" spans="1:29" ht="12.75">
      <c r="A476" s="3">
        <v>2015</v>
      </c>
      <c r="B476" s="3">
        <v>2157</v>
      </c>
      <c r="C476" s="1" t="s">
        <v>551</v>
      </c>
      <c r="D476" s="2">
        <v>42107</v>
      </c>
      <c r="E476" s="1" t="s">
        <v>552</v>
      </c>
      <c r="F476" s="2">
        <v>42108</v>
      </c>
      <c r="G476" s="67">
        <v>23275.98</v>
      </c>
      <c r="H476" s="67">
        <v>21159.98</v>
      </c>
      <c r="I476" s="67">
        <v>0</v>
      </c>
      <c r="K476" s="3">
        <v>30</v>
      </c>
      <c r="L476" s="2">
        <v>42005</v>
      </c>
      <c r="M476" s="2">
        <v>42369</v>
      </c>
      <c r="N476" s="3">
        <v>0</v>
      </c>
      <c r="O476" s="3">
        <v>2102</v>
      </c>
      <c r="P476" s="3">
        <v>2116</v>
      </c>
      <c r="Q476" s="92">
        <f>IF(J476-F476&gt;0,IF(R476="S",J476-F476,0),0)</f>
        <v>0</v>
      </c>
      <c r="R476" s="67" t="str">
        <f>IF(G476-H476-I476-P476&gt;0,"N","S")</f>
        <v>S</v>
      </c>
      <c r="S476" s="3">
        <f>IF(G476-H476-I476-P476&gt;0,G476-H476-I476-P476,0)</f>
        <v>0</v>
      </c>
      <c r="T476" s="67">
        <f>IF(J476-D476&gt;0,IF(R476="S",J476-D476,0),0)</f>
        <v>0</v>
      </c>
      <c r="U476" s="67">
        <f>IF(R476="S",H476*Q476,0)</f>
        <v>0</v>
      </c>
      <c r="V476" s="3">
        <f>IF(R476="S",H476*T476,0)</f>
        <v>0</v>
      </c>
      <c r="W476" s="3">
        <f>IF(R476="S",J476-F476-K476,0)</f>
        <v>-42138</v>
      </c>
      <c r="X476" s="3">
        <f>IF(R476="S",H476*W476,0)</f>
        <v>-891639237.24</v>
      </c>
      <c r="Z476" s="2"/>
      <c r="AB476" s="2"/>
      <c r="AC476" s="2"/>
    </row>
    <row r="477" spans="1:29" ht="12.75">
      <c r="A477" s="3">
        <v>2015</v>
      </c>
      <c r="B477" s="3">
        <v>2819</v>
      </c>
      <c r="C477" s="1" t="s">
        <v>555</v>
      </c>
      <c r="D477" s="2">
        <v>42094</v>
      </c>
      <c r="E477" s="1" t="s">
        <v>556</v>
      </c>
      <c r="F477" s="2">
        <v>42122</v>
      </c>
      <c r="G477" s="67">
        <v>6.1</v>
      </c>
      <c r="H477" s="67">
        <v>0</v>
      </c>
      <c r="I477" s="67">
        <v>0</v>
      </c>
      <c r="K477" s="3">
        <v>30</v>
      </c>
      <c r="L477" s="2">
        <v>42005</v>
      </c>
      <c r="M477" s="2">
        <v>42369</v>
      </c>
      <c r="N477" s="3">
        <v>0</v>
      </c>
      <c r="P477" s="3">
        <v>1.1</v>
      </c>
      <c r="Q477" s="92">
        <f>IF(J477-F477&gt;0,IF(R477="S",J477-F477,0),0)</f>
        <v>0</v>
      </c>
      <c r="R477" s="67" t="str">
        <f>IF(G477-H477-I477-P477&gt;0,"N","S")</f>
        <v>N</v>
      </c>
      <c r="S477" s="3">
        <f>IF(G477-H477-I477-P477&gt;0,G477-H477-I477-P477,0)</f>
        <v>5</v>
      </c>
      <c r="T477" s="67">
        <f>IF(J477-D477&gt;0,IF(R477="S",J477-D477,0),0)</f>
        <v>0</v>
      </c>
      <c r="U477" s="67">
        <f>IF(R477="S",H477*Q477,0)</f>
        <v>0</v>
      </c>
      <c r="V477" s="3">
        <f>IF(R477="S",H477*T477,0)</f>
        <v>0</v>
      </c>
      <c r="W477" s="3">
        <f>IF(R477="S",J477-F477-K477,0)</f>
        <v>0</v>
      </c>
      <c r="X477" s="3">
        <f>IF(R477="S",H477*W477,0)</f>
        <v>0</v>
      </c>
      <c r="Z477" s="2"/>
      <c r="AB477" s="2"/>
      <c r="AC477" s="2"/>
    </row>
    <row r="478" spans="1:29" ht="12.75">
      <c r="A478" s="3">
        <v>2015</v>
      </c>
      <c r="B478" s="3">
        <v>2813</v>
      </c>
      <c r="C478" s="1" t="s">
        <v>350</v>
      </c>
      <c r="D478" s="2">
        <v>42121</v>
      </c>
      <c r="E478" s="1" t="s">
        <v>560</v>
      </c>
      <c r="F478" s="2">
        <v>42122</v>
      </c>
      <c r="G478" s="67">
        <v>171.19</v>
      </c>
      <c r="H478" s="67">
        <v>0</v>
      </c>
      <c r="I478" s="67">
        <v>0</v>
      </c>
      <c r="K478" s="3">
        <v>30</v>
      </c>
      <c r="L478" s="2">
        <v>42005</v>
      </c>
      <c r="M478" s="2">
        <v>42369</v>
      </c>
      <c r="N478" s="3">
        <v>0</v>
      </c>
      <c r="P478" s="3">
        <v>30.87</v>
      </c>
      <c r="Q478" s="92">
        <f>IF(J478-F478&gt;0,IF(R478="S",J478-F478,0),0)</f>
        <v>0</v>
      </c>
      <c r="R478" s="67" t="str">
        <f>IF(G478-H478-I478-P478&gt;0,"N","S")</f>
        <v>N</v>
      </c>
      <c r="S478" s="3">
        <f>IF(G478-H478-I478-P478&gt;0,G478-H478-I478-P478,0)</f>
        <v>140.32</v>
      </c>
      <c r="T478" s="67">
        <f>IF(J478-D478&gt;0,IF(R478="S",J478-D478,0),0)</f>
        <v>0</v>
      </c>
      <c r="U478" s="67">
        <f>IF(R478="S",H478*Q478,0)</f>
        <v>0</v>
      </c>
      <c r="V478" s="3">
        <f>IF(R478="S",H478*T478,0)</f>
        <v>0</v>
      </c>
      <c r="W478" s="3">
        <f>IF(R478="S",J478-F478-K478,0)</f>
        <v>0</v>
      </c>
      <c r="X478" s="3">
        <f>IF(R478="S",H478*W478,0)</f>
        <v>0</v>
      </c>
      <c r="Z478" s="2"/>
      <c r="AB478" s="2"/>
      <c r="AC478" s="2"/>
    </row>
    <row r="479" spans="1:29" ht="12.75">
      <c r="A479" s="3">
        <v>2015</v>
      </c>
      <c r="B479" s="3">
        <v>2805</v>
      </c>
      <c r="C479" s="1" t="s">
        <v>564</v>
      </c>
      <c r="D479" s="2">
        <v>42124</v>
      </c>
      <c r="E479" s="1" t="s">
        <v>3</v>
      </c>
      <c r="F479" s="2">
        <v>42128</v>
      </c>
      <c r="G479" s="67">
        <v>445.3</v>
      </c>
      <c r="H479" s="67">
        <v>0</v>
      </c>
      <c r="I479" s="67">
        <v>0</v>
      </c>
      <c r="K479" s="3">
        <v>30</v>
      </c>
      <c r="L479" s="2">
        <v>42005</v>
      </c>
      <c r="M479" s="2">
        <v>42369</v>
      </c>
      <c r="N479" s="3">
        <v>0</v>
      </c>
      <c r="P479" s="3">
        <v>80.3</v>
      </c>
      <c r="Q479" s="92">
        <f>IF(J479-F479&gt;0,IF(R479="S",J479-F479,0),0)</f>
        <v>0</v>
      </c>
      <c r="R479" s="67" t="str">
        <f>IF(G479-H479-I479-P479&gt;0,"N","S")</f>
        <v>N</v>
      </c>
      <c r="S479" s="3">
        <f>IF(G479-H479-I479-P479&gt;0,G479-H479-I479-P479,0)</f>
        <v>365</v>
      </c>
      <c r="T479" s="67">
        <f>IF(J479-D479&gt;0,IF(R479="S",J479-D479,0),0)</f>
        <v>0</v>
      </c>
      <c r="U479" s="67">
        <f>IF(R479="S",H479*Q479,0)</f>
        <v>0</v>
      </c>
      <c r="V479" s="3">
        <f>IF(R479="S",H479*T479,0)</f>
        <v>0</v>
      </c>
      <c r="W479" s="3">
        <f>IF(R479="S",J479-F479-K479,0)</f>
        <v>0</v>
      </c>
      <c r="X479" s="3">
        <f>IF(R479="S",H479*W479,0)</f>
        <v>0</v>
      </c>
      <c r="Z479" s="2"/>
      <c r="AB479" s="2"/>
      <c r="AC479" s="2"/>
    </row>
    <row r="480" spans="1:29" ht="12.75">
      <c r="A480" s="3">
        <v>2015</v>
      </c>
      <c r="B480" s="3">
        <v>2798</v>
      </c>
      <c r="C480" s="1" t="s">
        <v>565</v>
      </c>
      <c r="D480" s="2">
        <v>42124</v>
      </c>
      <c r="E480" s="1" t="s">
        <v>122</v>
      </c>
      <c r="F480" s="2">
        <v>42129</v>
      </c>
      <c r="G480" s="67">
        <v>596.79</v>
      </c>
      <c r="H480" s="67">
        <v>0</v>
      </c>
      <c r="I480" s="67">
        <v>0</v>
      </c>
      <c r="K480" s="3">
        <v>30</v>
      </c>
      <c r="L480" s="2">
        <v>42005</v>
      </c>
      <c r="M480" s="2">
        <v>42369</v>
      </c>
      <c r="N480" s="3">
        <v>0</v>
      </c>
      <c r="P480" s="3">
        <v>107.62</v>
      </c>
      <c r="Q480" s="92">
        <f>IF(J480-F480&gt;0,IF(R480="S",J480-F480,0),0)</f>
        <v>0</v>
      </c>
      <c r="R480" s="67" t="str">
        <f>IF(G480-H480-I480-P480&gt;0,"N","S")</f>
        <v>N</v>
      </c>
      <c r="S480" s="3">
        <f>IF(G480-H480-I480-P480&gt;0,G480-H480-I480-P480,0)</f>
        <v>489.17</v>
      </c>
      <c r="T480" s="67">
        <f>IF(J480-D480&gt;0,IF(R480="S",J480-D480,0),0)</f>
        <v>0</v>
      </c>
      <c r="U480" s="67">
        <f>IF(R480="S",H480*Q480,0)</f>
        <v>0</v>
      </c>
      <c r="V480" s="3">
        <f>IF(R480="S",H480*T480,0)</f>
        <v>0</v>
      </c>
      <c r="W480" s="3">
        <f>IF(R480="S",J480-F480-K480,0)</f>
        <v>0</v>
      </c>
      <c r="X480" s="3">
        <f>IF(R480="S",H480*W480,0)</f>
        <v>0</v>
      </c>
      <c r="Z480" s="2"/>
      <c r="AB480" s="2"/>
      <c r="AC480" s="2"/>
    </row>
    <row r="481" spans="1:29" ht="12.75">
      <c r="A481" s="3">
        <v>2015</v>
      </c>
      <c r="B481" s="3">
        <v>2794</v>
      </c>
      <c r="C481" s="1" t="s">
        <v>566</v>
      </c>
      <c r="D481" s="2">
        <v>42128</v>
      </c>
      <c r="E481" s="1" t="s">
        <v>567</v>
      </c>
      <c r="F481" s="2">
        <v>42129</v>
      </c>
      <c r="G481" s="67">
        <v>135.25</v>
      </c>
      <c r="H481" s="67">
        <v>0</v>
      </c>
      <c r="I481" s="67">
        <v>0</v>
      </c>
      <c r="K481" s="3">
        <v>30</v>
      </c>
      <c r="L481" s="2">
        <v>42005</v>
      </c>
      <c r="M481" s="2">
        <v>42369</v>
      </c>
      <c r="N481" s="3">
        <v>0</v>
      </c>
      <c r="P481" s="3">
        <v>0</v>
      </c>
      <c r="Q481" s="92">
        <f>IF(J481-F481&gt;0,IF(R481="S",J481-F481,0),0)</f>
        <v>0</v>
      </c>
      <c r="R481" s="67" t="str">
        <f>IF(G481-H481-I481-P481&gt;0,"N","S")</f>
        <v>N</v>
      </c>
      <c r="S481" s="3">
        <f>IF(G481-H481-I481-P481&gt;0,G481-H481-I481-P481,0)</f>
        <v>135.25</v>
      </c>
      <c r="T481" s="67">
        <f>IF(J481-D481&gt;0,IF(R481="S",J481-D481,0),0)</f>
        <v>0</v>
      </c>
      <c r="U481" s="67">
        <f>IF(R481="S",H481*Q481,0)</f>
        <v>0</v>
      </c>
      <c r="V481" s="3">
        <f>IF(R481="S",H481*T481,0)</f>
        <v>0</v>
      </c>
      <c r="W481" s="3">
        <f>IF(R481="S",J481-F481-K481,0)</f>
        <v>0</v>
      </c>
      <c r="X481" s="3">
        <f>IF(R481="S",H481*W481,0)</f>
        <v>0</v>
      </c>
      <c r="Z481" s="2"/>
      <c r="AB481" s="2"/>
      <c r="AC481" s="2"/>
    </row>
    <row r="482" spans="1:29" ht="12.75">
      <c r="A482" s="3">
        <v>2015</v>
      </c>
      <c r="B482" s="3">
        <v>2791</v>
      </c>
      <c r="C482" s="1" t="s">
        <v>91</v>
      </c>
      <c r="D482" s="2">
        <v>42124</v>
      </c>
      <c r="E482" s="1" t="s">
        <v>570</v>
      </c>
      <c r="F482" s="2">
        <v>42130</v>
      </c>
      <c r="G482" s="67">
        <v>145.06</v>
      </c>
      <c r="H482" s="67">
        <v>0</v>
      </c>
      <c r="I482" s="67">
        <v>0</v>
      </c>
      <c r="K482" s="3">
        <v>30</v>
      </c>
      <c r="L482" s="2">
        <v>42005</v>
      </c>
      <c r="M482" s="2">
        <v>42369</v>
      </c>
      <c r="N482" s="3">
        <v>0</v>
      </c>
      <c r="P482" s="3">
        <v>26.16</v>
      </c>
      <c r="Q482" s="92">
        <f>IF(J482-F482&gt;0,IF(R482="S",J482-F482,0),0)</f>
        <v>0</v>
      </c>
      <c r="R482" s="67" t="str">
        <f>IF(G482-H482-I482-P482&gt;0,"N","S")</f>
        <v>N</v>
      </c>
      <c r="S482" s="3">
        <f>IF(G482-H482-I482-P482&gt;0,G482-H482-I482-P482,0)</f>
        <v>118.9</v>
      </c>
      <c r="T482" s="67">
        <f>IF(J482-D482&gt;0,IF(R482="S",J482-D482,0),0)</f>
        <v>0</v>
      </c>
      <c r="U482" s="67">
        <f>IF(R482="S",H482*Q482,0)</f>
        <v>0</v>
      </c>
      <c r="V482" s="3">
        <f>IF(R482="S",H482*T482,0)</f>
        <v>0</v>
      </c>
      <c r="W482" s="3">
        <f>IF(R482="S",J482-F482-K482,0)</f>
        <v>0</v>
      </c>
      <c r="X482" s="3">
        <f>IF(R482="S",H482*W482,0)</f>
        <v>0</v>
      </c>
      <c r="Z482" s="2"/>
      <c r="AB482" s="2"/>
      <c r="AC482" s="2"/>
    </row>
    <row r="483" spans="1:29" ht="12.75">
      <c r="A483" s="3">
        <v>2015</v>
      </c>
      <c r="B483" s="3">
        <v>2787</v>
      </c>
      <c r="C483" s="1" t="s">
        <v>573</v>
      </c>
      <c r="D483" s="2">
        <v>42129</v>
      </c>
      <c r="E483" s="1" t="s">
        <v>22</v>
      </c>
      <c r="F483" s="2">
        <v>42131</v>
      </c>
      <c r="G483" s="67">
        <v>1343.95</v>
      </c>
      <c r="H483" s="67">
        <v>0</v>
      </c>
      <c r="I483" s="67">
        <v>0</v>
      </c>
      <c r="K483" s="3">
        <v>30</v>
      </c>
      <c r="L483" s="2">
        <v>42005</v>
      </c>
      <c r="M483" s="2">
        <v>42369</v>
      </c>
      <c r="N483" s="3">
        <v>0</v>
      </c>
      <c r="P483" s="3">
        <v>242.35</v>
      </c>
      <c r="Q483" s="92">
        <f>IF(J483-F483&gt;0,IF(R483="S",J483-F483,0),0)</f>
        <v>0</v>
      </c>
      <c r="R483" s="67" t="str">
        <f>IF(G483-H483-I483-P483&gt;0,"N","S")</f>
        <v>N</v>
      </c>
      <c r="S483" s="3">
        <f>IF(G483-H483-I483-P483&gt;0,G483-H483-I483-P483,0)</f>
        <v>1101.6</v>
      </c>
      <c r="T483" s="67">
        <f>IF(J483-D483&gt;0,IF(R483="S",J483-D483,0),0)</f>
        <v>0</v>
      </c>
      <c r="U483" s="67">
        <f>IF(R483="S",H483*Q483,0)</f>
        <v>0</v>
      </c>
      <c r="V483" s="3">
        <f>IF(R483="S",H483*T483,0)</f>
        <v>0</v>
      </c>
      <c r="W483" s="3">
        <f>IF(R483="S",J483-F483-K483,0)</f>
        <v>0</v>
      </c>
      <c r="X483" s="3">
        <f>IF(R483="S",H483*W483,0)</f>
        <v>0</v>
      </c>
      <c r="Z483" s="2"/>
      <c r="AB483" s="2"/>
      <c r="AC483" s="2"/>
    </row>
    <row r="484" spans="1:29" ht="12.75">
      <c r="A484" s="3">
        <v>2015</v>
      </c>
      <c r="B484" s="3">
        <v>2775</v>
      </c>
      <c r="C484" s="1" t="s">
        <v>302</v>
      </c>
      <c r="D484" s="2">
        <v>42118</v>
      </c>
      <c r="E484" s="1" t="s">
        <v>575</v>
      </c>
      <c r="F484" s="2">
        <v>42135</v>
      </c>
      <c r="G484" s="67">
        <v>0.42</v>
      </c>
      <c r="H484" s="67">
        <v>0</v>
      </c>
      <c r="I484" s="67">
        <v>0</v>
      </c>
      <c r="K484" s="3">
        <v>30</v>
      </c>
      <c r="L484" s="2">
        <v>42005</v>
      </c>
      <c r="M484" s="2">
        <v>42369</v>
      </c>
      <c r="N484" s="3">
        <v>0</v>
      </c>
      <c r="P484" s="3">
        <v>0.42</v>
      </c>
      <c r="Q484" s="92">
        <f>IF(J484-F484&gt;0,IF(R484="S",J484-F484,0),0)</f>
        <v>0</v>
      </c>
      <c r="R484" s="67" t="str">
        <f>IF(G484-H484-I484-P484&gt;0,"N","S")</f>
        <v>S</v>
      </c>
      <c r="S484" s="3">
        <f>IF(G484-H484-I484-P484&gt;0,G484-H484-I484-P484,0)</f>
        <v>0</v>
      </c>
      <c r="T484" s="67">
        <f>IF(J484-D484&gt;0,IF(R484="S",J484-D484,0),0)</f>
        <v>0</v>
      </c>
      <c r="U484" s="67">
        <f>IF(R484="S",H484*Q484,0)</f>
        <v>0</v>
      </c>
      <c r="V484" s="3">
        <f>IF(R484="S",H484*T484,0)</f>
        <v>0</v>
      </c>
      <c r="W484" s="3">
        <f>IF(R484="S",J484-F484-K484,0)</f>
        <v>-42165</v>
      </c>
      <c r="X484" s="3">
        <f>IF(R484="S",H484*W484,0)</f>
        <v>0</v>
      </c>
      <c r="Z484" s="2"/>
      <c r="AB484" s="2"/>
      <c r="AC484" s="2"/>
    </row>
    <row r="485" spans="1:29" ht="12.75">
      <c r="A485" s="3">
        <v>2015</v>
      </c>
      <c r="B485" s="3">
        <v>2776</v>
      </c>
      <c r="C485" s="1" t="s">
        <v>302</v>
      </c>
      <c r="D485" s="2">
        <v>42118</v>
      </c>
      <c r="E485" s="1" t="s">
        <v>576</v>
      </c>
      <c r="F485" s="2">
        <v>42135</v>
      </c>
      <c r="G485" s="67">
        <v>1.53</v>
      </c>
      <c r="H485" s="67">
        <v>0</v>
      </c>
      <c r="I485" s="67">
        <v>0</v>
      </c>
      <c r="K485" s="3">
        <v>30</v>
      </c>
      <c r="L485" s="2">
        <v>42005</v>
      </c>
      <c r="M485" s="2">
        <v>42369</v>
      </c>
      <c r="N485" s="3">
        <v>0</v>
      </c>
      <c r="P485" s="3">
        <v>0</v>
      </c>
      <c r="Q485" s="92">
        <f>IF(J485-F485&gt;0,IF(R485="S",J485-F485,0),0)</f>
        <v>0</v>
      </c>
      <c r="R485" s="67" t="str">
        <f>IF(G485-H485-I485-P485&gt;0,"N","S")</f>
        <v>N</v>
      </c>
      <c r="S485" s="3">
        <f>IF(G485-H485-I485-P485&gt;0,G485-H485-I485-P485,0)</f>
        <v>1.53</v>
      </c>
      <c r="T485" s="67">
        <f>IF(J485-D485&gt;0,IF(R485="S",J485-D485,0),0)</f>
        <v>0</v>
      </c>
      <c r="U485" s="67">
        <f>IF(R485="S",H485*Q485,0)</f>
        <v>0</v>
      </c>
      <c r="V485" s="3">
        <f>IF(R485="S",H485*T485,0)</f>
        <v>0</v>
      </c>
      <c r="W485" s="3">
        <f>IF(R485="S",J485-F485-K485,0)</f>
        <v>0</v>
      </c>
      <c r="X485" s="3">
        <f>IF(R485="S",H485*W485,0)</f>
        <v>0</v>
      </c>
      <c r="Z485" s="2"/>
      <c r="AB485" s="2"/>
      <c r="AC485" s="2"/>
    </row>
    <row r="486" spans="1:29" ht="12.75">
      <c r="A486" s="3">
        <v>2015</v>
      </c>
      <c r="B486" s="3">
        <v>2772</v>
      </c>
      <c r="C486" s="1" t="s">
        <v>304</v>
      </c>
      <c r="D486" s="2">
        <v>42082</v>
      </c>
      <c r="E486" s="1" t="s">
        <v>582</v>
      </c>
      <c r="F486" s="2">
        <v>42094</v>
      </c>
      <c r="G486" s="67">
        <v>34.11</v>
      </c>
      <c r="H486" s="67">
        <v>0</v>
      </c>
      <c r="I486" s="67">
        <v>0</v>
      </c>
      <c r="K486" s="3">
        <v>30</v>
      </c>
      <c r="L486" s="2">
        <v>42005</v>
      </c>
      <c r="M486" s="2">
        <v>42369</v>
      </c>
      <c r="N486" s="3">
        <v>0</v>
      </c>
      <c r="P486" s="3">
        <v>6.15</v>
      </c>
      <c r="Q486" s="92">
        <f>IF(J486-F486&gt;0,IF(R486="S",J486-F486,0),0)</f>
        <v>0</v>
      </c>
      <c r="R486" s="67" t="str">
        <f>IF(G486-H486-I486-P486&gt;0,"N","S")</f>
        <v>N</v>
      </c>
      <c r="S486" s="3">
        <f>IF(G486-H486-I486-P486&gt;0,G486-H486-I486-P486,0)</f>
        <v>27.96</v>
      </c>
      <c r="T486" s="67">
        <f>IF(J486-D486&gt;0,IF(R486="S",J486-D486,0),0)</f>
        <v>0</v>
      </c>
      <c r="U486" s="67">
        <f>IF(R486="S",H486*Q486,0)</f>
        <v>0</v>
      </c>
      <c r="V486" s="3">
        <f>IF(R486="S",H486*T486,0)</f>
        <v>0</v>
      </c>
      <c r="W486" s="3">
        <f>IF(R486="S",J486-F486-K486,0)</f>
        <v>0</v>
      </c>
      <c r="X486" s="3">
        <f>IF(R486="S",H486*W486,0)</f>
        <v>0</v>
      </c>
      <c r="Z486" s="2"/>
      <c r="AB486" s="2"/>
      <c r="AC486" s="2"/>
    </row>
    <row r="487" spans="1:29" ht="12.75">
      <c r="A487" s="3">
        <v>2015</v>
      </c>
      <c r="B487" s="3">
        <v>2830</v>
      </c>
      <c r="C487" s="1" t="s">
        <v>451</v>
      </c>
      <c r="D487" s="2">
        <v>42124</v>
      </c>
      <c r="E487" s="1" t="s">
        <v>583</v>
      </c>
      <c r="F487" s="2">
        <v>42136</v>
      </c>
      <c r="G487" s="67">
        <v>671.07</v>
      </c>
      <c r="H487" s="67">
        <v>0</v>
      </c>
      <c r="I487" s="67">
        <v>0</v>
      </c>
      <c r="K487" s="3">
        <v>30</v>
      </c>
      <c r="L487" s="2">
        <v>42005</v>
      </c>
      <c r="M487" s="2">
        <v>42369</v>
      </c>
      <c r="N487" s="3">
        <v>0</v>
      </c>
      <c r="P487" s="3">
        <v>25.81</v>
      </c>
      <c r="Q487" s="92">
        <f>IF(J487-F487&gt;0,IF(R487="S",J487-F487,0),0)</f>
        <v>0</v>
      </c>
      <c r="R487" s="67" t="str">
        <f>IF(G487-H487-I487-P487&gt;0,"N","S")</f>
        <v>N</v>
      </c>
      <c r="S487" s="3">
        <f>IF(G487-H487-I487-P487&gt;0,G487-H487-I487-P487,0)</f>
        <v>645.26</v>
      </c>
      <c r="T487" s="67">
        <f>IF(J487-D487&gt;0,IF(R487="S",J487-D487,0),0)</f>
        <v>0</v>
      </c>
      <c r="U487" s="67">
        <f>IF(R487="S",H487*Q487,0)</f>
        <v>0</v>
      </c>
      <c r="V487" s="3">
        <f>IF(R487="S",H487*T487,0)</f>
        <v>0</v>
      </c>
      <c r="W487" s="3">
        <f>IF(R487="S",J487-F487-K487,0)</f>
        <v>0</v>
      </c>
      <c r="X487" s="3">
        <f>IF(R487="S",H487*W487,0)</f>
        <v>0</v>
      </c>
      <c r="Z487" s="2"/>
      <c r="AB487" s="2"/>
      <c r="AC487" s="2"/>
    </row>
    <row r="488" spans="1:29" ht="12.75">
      <c r="A488" s="3">
        <v>2015</v>
      </c>
      <c r="B488" s="3">
        <v>2831</v>
      </c>
      <c r="C488" s="1" t="s">
        <v>451</v>
      </c>
      <c r="D488" s="2">
        <v>42124</v>
      </c>
      <c r="E488" s="1" t="s">
        <v>584</v>
      </c>
      <c r="F488" s="2">
        <v>42136</v>
      </c>
      <c r="G488" s="67">
        <v>16218.99</v>
      </c>
      <c r="H488" s="67">
        <v>0</v>
      </c>
      <c r="I488" s="67">
        <v>0</v>
      </c>
      <c r="K488" s="3">
        <v>30</v>
      </c>
      <c r="L488" s="2">
        <v>42005</v>
      </c>
      <c r="M488" s="2">
        <v>42369</v>
      </c>
      <c r="N488" s="3">
        <v>0</v>
      </c>
      <c r="P488" s="3">
        <v>623.81</v>
      </c>
      <c r="Q488" s="92">
        <f>IF(J488-F488&gt;0,IF(R488="S",J488-F488,0),0)</f>
        <v>0</v>
      </c>
      <c r="R488" s="67" t="str">
        <f>IF(G488-H488-I488-P488&gt;0,"N","S")</f>
        <v>N</v>
      </c>
      <c r="S488" s="3">
        <f>IF(G488-H488-I488-P488&gt;0,G488-H488-I488-P488,0)</f>
        <v>15595.18</v>
      </c>
      <c r="T488" s="67">
        <f>IF(J488-D488&gt;0,IF(R488="S",J488-D488,0),0)</f>
        <v>0</v>
      </c>
      <c r="U488" s="67">
        <f>IF(R488="S",H488*Q488,0)</f>
        <v>0</v>
      </c>
      <c r="V488" s="3">
        <f>IF(R488="S",H488*T488,0)</f>
        <v>0</v>
      </c>
      <c r="W488" s="3">
        <f>IF(R488="S",J488-F488-K488,0)</f>
        <v>0</v>
      </c>
      <c r="X488" s="3">
        <f>IF(R488="S",H488*W488,0)</f>
        <v>0</v>
      </c>
      <c r="Z488" s="2"/>
      <c r="AB488" s="2"/>
      <c r="AC488" s="2"/>
    </row>
    <row r="489" spans="1:29" ht="12.75">
      <c r="A489" s="3">
        <v>2015</v>
      </c>
      <c r="B489" s="3">
        <v>2850</v>
      </c>
      <c r="C489" s="1" t="s">
        <v>585</v>
      </c>
      <c r="D489" s="2">
        <v>42101</v>
      </c>
      <c r="E489" s="1" t="s">
        <v>3</v>
      </c>
      <c r="F489" s="2">
        <v>42137</v>
      </c>
      <c r="G489" s="67">
        <v>145.18</v>
      </c>
      <c r="H489" s="67">
        <v>0</v>
      </c>
      <c r="I489" s="67">
        <v>0</v>
      </c>
      <c r="K489" s="3">
        <v>30</v>
      </c>
      <c r="L489" s="2">
        <v>42005</v>
      </c>
      <c r="M489" s="2">
        <v>42369</v>
      </c>
      <c r="N489" s="3">
        <v>0</v>
      </c>
      <c r="P489" s="3">
        <v>26.18</v>
      </c>
      <c r="Q489" s="92">
        <f>IF(J489-F489&gt;0,IF(R489="S",J489-F489,0),0)</f>
        <v>0</v>
      </c>
      <c r="R489" s="67" t="str">
        <f>IF(G489-H489-I489-P489&gt;0,"N","S")</f>
        <v>N</v>
      </c>
      <c r="S489" s="3">
        <f>IF(G489-H489-I489-P489&gt;0,G489-H489-I489-P489,0)</f>
        <v>119</v>
      </c>
      <c r="T489" s="67">
        <f>IF(J489-D489&gt;0,IF(R489="S",J489-D489,0),0)</f>
        <v>0</v>
      </c>
      <c r="U489" s="67">
        <f>IF(R489="S",H489*Q489,0)</f>
        <v>0</v>
      </c>
      <c r="V489" s="3">
        <f>IF(R489="S",H489*T489,0)</f>
        <v>0</v>
      </c>
      <c r="W489" s="3">
        <f>IF(R489="S",J489-F489-K489,0)</f>
        <v>0</v>
      </c>
      <c r="X489" s="3">
        <f>IF(R489="S",H489*W489,0)</f>
        <v>0</v>
      </c>
      <c r="Z489" s="2"/>
      <c r="AB489" s="2"/>
      <c r="AC489" s="2"/>
    </row>
    <row r="490" spans="1:29" ht="12.75">
      <c r="A490" s="3">
        <v>2015</v>
      </c>
      <c r="B490" s="3">
        <v>2838</v>
      </c>
      <c r="C490" s="1" t="s">
        <v>91</v>
      </c>
      <c r="D490" s="2">
        <v>42124</v>
      </c>
      <c r="E490" s="1" t="s">
        <v>586</v>
      </c>
      <c r="F490" s="2">
        <v>42137</v>
      </c>
      <c r="G490" s="67">
        <v>164.7</v>
      </c>
      <c r="H490" s="67">
        <v>0</v>
      </c>
      <c r="I490" s="67">
        <v>0</v>
      </c>
      <c r="K490" s="3">
        <v>30</v>
      </c>
      <c r="L490" s="2">
        <v>42005</v>
      </c>
      <c r="M490" s="2">
        <v>42369</v>
      </c>
      <c r="N490" s="3">
        <v>0</v>
      </c>
      <c r="P490" s="3">
        <v>29.7</v>
      </c>
      <c r="Q490" s="92">
        <f>IF(J490-F490&gt;0,IF(R490="S",J490-F490,0),0)</f>
        <v>0</v>
      </c>
      <c r="R490" s="67" t="str">
        <f>IF(G490-H490-I490-P490&gt;0,"N","S")</f>
        <v>N</v>
      </c>
      <c r="S490" s="3">
        <f>IF(G490-H490-I490-P490&gt;0,G490-H490-I490-P490,0)</f>
        <v>135</v>
      </c>
      <c r="T490" s="67">
        <f>IF(J490-D490&gt;0,IF(R490="S",J490-D490,0),0)</f>
        <v>0</v>
      </c>
      <c r="U490" s="67">
        <f>IF(R490="S",H490*Q490,0)</f>
        <v>0</v>
      </c>
      <c r="V490" s="3">
        <f>IF(R490="S",H490*T490,0)</f>
        <v>0</v>
      </c>
      <c r="W490" s="3">
        <f>IF(R490="S",J490-F490-K490,0)</f>
        <v>0</v>
      </c>
      <c r="X490" s="3">
        <f>IF(R490="S",H490*W490,0)</f>
        <v>0</v>
      </c>
      <c r="Z490" s="2"/>
      <c r="AB490" s="2"/>
      <c r="AC490" s="2"/>
    </row>
    <row r="491" spans="1:29" ht="12.75">
      <c r="A491" s="3">
        <v>2015</v>
      </c>
      <c r="B491" s="3">
        <v>2842</v>
      </c>
      <c r="C491" s="1" t="s">
        <v>91</v>
      </c>
      <c r="D491" s="2">
        <v>42124</v>
      </c>
      <c r="E491" s="1" t="s">
        <v>587</v>
      </c>
      <c r="F491" s="2">
        <v>42137</v>
      </c>
      <c r="G491" s="67">
        <v>3585.58</v>
      </c>
      <c r="H491" s="67">
        <v>0</v>
      </c>
      <c r="I491" s="67">
        <v>0</v>
      </c>
      <c r="K491" s="3">
        <v>30</v>
      </c>
      <c r="L491" s="2">
        <v>42005</v>
      </c>
      <c r="M491" s="2">
        <v>42369</v>
      </c>
      <c r="N491" s="3">
        <v>0</v>
      </c>
      <c r="P491" s="3">
        <v>646.58</v>
      </c>
      <c r="Q491" s="92">
        <f>IF(J491-F491&gt;0,IF(R491="S",J491-F491,0),0)</f>
        <v>0</v>
      </c>
      <c r="R491" s="67" t="str">
        <f>IF(G491-H491-I491-P491&gt;0,"N","S")</f>
        <v>N</v>
      </c>
      <c r="S491" s="3">
        <f>IF(G491-H491-I491-P491&gt;0,G491-H491-I491-P491,0)</f>
        <v>2939</v>
      </c>
      <c r="T491" s="67">
        <f>IF(J491-D491&gt;0,IF(R491="S",J491-D491,0),0)</f>
        <v>0</v>
      </c>
      <c r="U491" s="67">
        <f>IF(R491="S",H491*Q491,0)</f>
        <v>0</v>
      </c>
      <c r="V491" s="3">
        <f>IF(R491="S",H491*T491,0)</f>
        <v>0</v>
      </c>
      <c r="W491" s="3">
        <f>IF(R491="S",J491-F491-K491,0)</f>
        <v>0</v>
      </c>
      <c r="X491" s="3">
        <f>IF(R491="S",H491*W491,0)</f>
        <v>0</v>
      </c>
      <c r="Z491" s="2"/>
      <c r="AB491" s="2"/>
      <c r="AC491" s="2"/>
    </row>
    <row r="492" spans="1:29" ht="12.75">
      <c r="A492" s="3">
        <v>2015</v>
      </c>
      <c r="B492" s="3">
        <v>2844</v>
      </c>
      <c r="C492" s="1" t="s">
        <v>451</v>
      </c>
      <c r="D492" s="2">
        <v>42124</v>
      </c>
      <c r="E492" s="1" t="s">
        <v>589</v>
      </c>
      <c r="F492" s="2">
        <v>42138</v>
      </c>
      <c r="G492" s="67">
        <v>300.67</v>
      </c>
      <c r="H492" s="67">
        <v>0</v>
      </c>
      <c r="I492" s="67">
        <v>0</v>
      </c>
      <c r="K492" s="3">
        <v>30</v>
      </c>
      <c r="L492" s="2">
        <v>42005</v>
      </c>
      <c r="M492" s="2">
        <v>42369</v>
      </c>
      <c r="N492" s="3">
        <v>0</v>
      </c>
      <c r="P492" s="3">
        <v>11.56</v>
      </c>
      <c r="Q492" s="92">
        <f>IF(J492-F492&gt;0,IF(R492="S",J492-F492,0),0)</f>
        <v>0</v>
      </c>
      <c r="R492" s="67" t="str">
        <f>IF(G492-H492-I492-P492&gt;0,"N","S")</f>
        <v>N</v>
      </c>
      <c r="S492" s="3">
        <f>IF(G492-H492-I492-P492&gt;0,G492-H492-I492-P492,0)</f>
        <v>289.11</v>
      </c>
      <c r="T492" s="67">
        <f>IF(J492-D492&gt;0,IF(R492="S",J492-D492,0),0)</f>
        <v>0</v>
      </c>
      <c r="U492" s="67">
        <f>IF(R492="S",H492*Q492,0)</f>
        <v>0</v>
      </c>
      <c r="V492" s="3">
        <f>IF(R492="S",H492*T492,0)</f>
        <v>0</v>
      </c>
      <c r="W492" s="3">
        <f>IF(R492="S",J492-F492-K492,0)</f>
        <v>0</v>
      </c>
      <c r="X492" s="3">
        <f>IF(R492="S",H492*W492,0)</f>
        <v>0</v>
      </c>
      <c r="Z492" s="2"/>
      <c r="AB492" s="2"/>
      <c r="AC492" s="2"/>
    </row>
    <row r="493" spans="1:29" ht="12.75">
      <c r="A493" s="3">
        <v>2015</v>
      </c>
      <c r="B493" s="3">
        <v>2845</v>
      </c>
      <c r="C493" s="1" t="s">
        <v>451</v>
      </c>
      <c r="D493" s="2">
        <v>42124</v>
      </c>
      <c r="E493" s="1" t="s">
        <v>590</v>
      </c>
      <c r="F493" s="2">
        <v>42138</v>
      </c>
      <c r="G493" s="67">
        <v>95.26</v>
      </c>
      <c r="H493" s="67">
        <v>0</v>
      </c>
      <c r="I493" s="67">
        <v>0</v>
      </c>
      <c r="K493" s="3">
        <v>30</v>
      </c>
      <c r="L493" s="2">
        <v>42005</v>
      </c>
      <c r="M493" s="2">
        <v>42369</v>
      </c>
      <c r="N493" s="3">
        <v>0</v>
      </c>
      <c r="P493" s="3">
        <v>3.66</v>
      </c>
      <c r="Q493" s="92">
        <f>IF(J493-F493&gt;0,IF(R493="S",J493-F493,0),0)</f>
        <v>0</v>
      </c>
      <c r="R493" s="67" t="str">
        <f>IF(G493-H493-I493-P493&gt;0,"N","S")</f>
        <v>N</v>
      </c>
      <c r="S493" s="3">
        <f>IF(G493-H493-I493-P493&gt;0,G493-H493-I493-P493,0)</f>
        <v>91.6</v>
      </c>
      <c r="T493" s="67">
        <f>IF(J493-D493&gt;0,IF(R493="S",J493-D493,0),0)</f>
        <v>0</v>
      </c>
      <c r="U493" s="67">
        <f>IF(R493="S",H493*Q493,0)</f>
        <v>0</v>
      </c>
      <c r="V493" s="3">
        <f>IF(R493="S",H493*T493,0)</f>
        <v>0</v>
      </c>
      <c r="W493" s="3">
        <f>IF(R493="S",J493-F493-K493,0)</f>
        <v>0</v>
      </c>
      <c r="X493" s="3">
        <f>IF(R493="S",H493*W493,0)</f>
        <v>0</v>
      </c>
      <c r="Z493" s="2"/>
      <c r="AB493" s="2"/>
      <c r="AC493" s="2"/>
    </row>
    <row r="494" spans="1:29" ht="12.75">
      <c r="A494" s="3">
        <v>2015</v>
      </c>
      <c r="B494" s="3">
        <v>2846</v>
      </c>
      <c r="C494" s="1" t="s">
        <v>451</v>
      </c>
      <c r="D494" s="2">
        <v>42124</v>
      </c>
      <c r="E494" s="1" t="s">
        <v>591</v>
      </c>
      <c r="F494" s="2">
        <v>42138</v>
      </c>
      <c r="G494" s="67">
        <v>23300.09</v>
      </c>
      <c r="H494" s="67">
        <v>0</v>
      </c>
      <c r="I494" s="67">
        <v>0</v>
      </c>
      <c r="K494" s="3">
        <v>30</v>
      </c>
      <c r="L494" s="2">
        <v>42005</v>
      </c>
      <c r="M494" s="2">
        <v>42369</v>
      </c>
      <c r="N494" s="3">
        <v>0</v>
      </c>
      <c r="P494" s="3">
        <v>896.16</v>
      </c>
      <c r="Q494" s="92">
        <f>IF(J494-F494&gt;0,IF(R494="S",J494-F494,0),0)</f>
        <v>0</v>
      </c>
      <c r="R494" s="67" t="str">
        <f>IF(G494-H494-I494-P494&gt;0,"N","S")</f>
        <v>N</v>
      </c>
      <c r="S494" s="3">
        <f>IF(G494-H494-I494-P494&gt;0,G494-H494-I494-P494,0)</f>
        <v>22403.93</v>
      </c>
      <c r="T494" s="67">
        <f>IF(J494-D494&gt;0,IF(R494="S",J494-D494,0),0)</f>
        <v>0</v>
      </c>
      <c r="U494" s="67">
        <f>IF(R494="S",H494*Q494,0)</f>
        <v>0</v>
      </c>
      <c r="V494" s="3">
        <f>IF(R494="S",H494*T494,0)</f>
        <v>0</v>
      </c>
      <c r="W494" s="3">
        <f>IF(R494="S",J494-F494-K494,0)</f>
        <v>0</v>
      </c>
      <c r="X494" s="3">
        <f>IF(R494="S",H494*W494,0)</f>
        <v>0</v>
      </c>
      <c r="Z494" s="2"/>
      <c r="AB494" s="2"/>
      <c r="AC494" s="2"/>
    </row>
    <row r="495" spans="1:29" ht="12.75">
      <c r="A495" s="3">
        <v>2015</v>
      </c>
      <c r="B495" s="3">
        <v>2847</v>
      </c>
      <c r="C495" s="1" t="s">
        <v>302</v>
      </c>
      <c r="D495" s="2">
        <v>42136</v>
      </c>
      <c r="E495" s="1" t="s">
        <v>594</v>
      </c>
      <c r="F495" s="2">
        <v>42138</v>
      </c>
      <c r="G495" s="67">
        <v>92.66</v>
      </c>
      <c r="H495" s="67">
        <v>0</v>
      </c>
      <c r="I495" s="67">
        <v>0</v>
      </c>
      <c r="K495" s="3">
        <v>30</v>
      </c>
      <c r="L495" s="2">
        <v>42005</v>
      </c>
      <c r="M495" s="2">
        <v>42369</v>
      </c>
      <c r="N495" s="3">
        <v>0</v>
      </c>
      <c r="P495" s="3">
        <v>16.71</v>
      </c>
      <c r="Q495" s="92">
        <f>IF(J495-F495&gt;0,IF(R495="S",J495-F495,0),0)</f>
        <v>0</v>
      </c>
      <c r="R495" s="67" t="str">
        <f>IF(G495-H495-I495-P495&gt;0,"N","S")</f>
        <v>N</v>
      </c>
      <c r="S495" s="3">
        <f>IF(G495-H495-I495-P495&gt;0,G495-H495-I495-P495,0)</f>
        <v>75.95</v>
      </c>
      <c r="T495" s="67">
        <f>IF(J495-D495&gt;0,IF(R495="S",J495-D495,0),0)</f>
        <v>0</v>
      </c>
      <c r="U495" s="67">
        <f>IF(R495="S",H495*Q495,0)</f>
        <v>0</v>
      </c>
      <c r="V495" s="3">
        <f>IF(R495="S",H495*T495,0)</f>
        <v>0</v>
      </c>
      <c r="W495" s="3">
        <f>IF(R495="S",J495-F495-K495,0)</f>
        <v>0</v>
      </c>
      <c r="X495" s="3">
        <f>IF(R495="S",H495*W495,0)</f>
        <v>0</v>
      </c>
      <c r="Z495" s="2"/>
      <c r="AB495" s="2"/>
      <c r="AC495" s="2"/>
    </row>
    <row r="496" spans="1:29" ht="12.75">
      <c r="A496" s="3">
        <v>2015</v>
      </c>
      <c r="B496" s="3">
        <v>4213</v>
      </c>
      <c r="C496" s="1" t="s">
        <v>395</v>
      </c>
      <c r="D496" s="2">
        <v>42124</v>
      </c>
      <c r="E496" s="1" t="s">
        <v>137</v>
      </c>
      <c r="F496" s="2">
        <v>42139</v>
      </c>
      <c r="G496" s="67">
        <v>1095.12</v>
      </c>
      <c r="H496" s="67">
        <v>0</v>
      </c>
      <c r="I496" s="67">
        <v>0</v>
      </c>
      <c r="K496" s="3">
        <v>30</v>
      </c>
      <c r="L496" s="2">
        <v>42005</v>
      </c>
      <c r="M496" s="2">
        <v>42369</v>
      </c>
      <c r="N496" s="3">
        <v>0</v>
      </c>
      <c r="P496" s="3">
        <v>42.12</v>
      </c>
      <c r="Q496" s="92">
        <f>IF(J496-F496&gt;0,IF(R496="S",J496-F496,0),0)</f>
        <v>0</v>
      </c>
      <c r="R496" s="67" t="str">
        <f>IF(G496-H496-I496-P496&gt;0,"N","S")</f>
        <v>N</v>
      </c>
      <c r="S496" s="3">
        <f>IF(G496-H496-I496-P496&gt;0,G496-H496-I496-P496,0)</f>
        <v>1053</v>
      </c>
      <c r="T496" s="67">
        <f>IF(J496-D496&gt;0,IF(R496="S",J496-D496,0),0)</f>
        <v>0</v>
      </c>
      <c r="U496" s="67">
        <f>IF(R496="S",H496*Q496,0)</f>
        <v>0</v>
      </c>
      <c r="V496" s="3">
        <f>IF(R496="S",H496*T496,0)</f>
        <v>0</v>
      </c>
      <c r="W496" s="3">
        <f>IF(R496="S",J496-F496-K496,0)</f>
        <v>0</v>
      </c>
      <c r="X496" s="3">
        <f>IF(R496="S",H496*W496,0)</f>
        <v>0</v>
      </c>
      <c r="Z496" s="2"/>
      <c r="AB496" s="2"/>
      <c r="AC496" s="2"/>
    </row>
    <row r="497" spans="1:29" ht="12.75">
      <c r="A497" s="3">
        <v>2015</v>
      </c>
      <c r="B497" s="3">
        <v>2983</v>
      </c>
      <c r="C497" s="1" t="s">
        <v>422</v>
      </c>
      <c r="D497" s="2">
        <v>41670</v>
      </c>
      <c r="E497" s="1" t="s">
        <v>595</v>
      </c>
      <c r="F497" s="2">
        <v>42143</v>
      </c>
      <c r="G497" s="67">
        <v>854</v>
      </c>
      <c r="H497" s="67">
        <v>0</v>
      </c>
      <c r="I497" s="67">
        <v>0</v>
      </c>
      <c r="K497" s="3">
        <v>30</v>
      </c>
      <c r="L497" s="2">
        <v>42005</v>
      </c>
      <c r="M497" s="2">
        <v>42369</v>
      </c>
      <c r="N497" s="3">
        <v>0</v>
      </c>
      <c r="P497" s="3">
        <v>0</v>
      </c>
      <c r="Q497" s="92">
        <f>IF(J497-F497&gt;0,IF(R497="S",J497-F497,0),0)</f>
        <v>0</v>
      </c>
      <c r="R497" s="67" t="str">
        <f>IF(G497-H497-I497-P497&gt;0,"N","S")</f>
        <v>N</v>
      </c>
      <c r="S497" s="3">
        <f>IF(G497-H497-I497-P497&gt;0,G497-H497-I497-P497,0)</f>
        <v>854</v>
      </c>
      <c r="T497" s="67">
        <f>IF(J497-D497&gt;0,IF(R497="S",J497-D497,0),0)</f>
        <v>0</v>
      </c>
      <c r="U497" s="67">
        <f>IF(R497="S",H497*Q497,0)</f>
        <v>0</v>
      </c>
      <c r="V497" s="3">
        <f>IF(R497="S",H497*T497,0)</f>
        <v>0</v>
      </c>
      <c r="W497" s="3">
        <f>IF(R497="S",J497-F497-K497,0)</f>
        <v>0</v>
      </c>
      <c r="X497" s="3">
        <f>IF(R497="S",H497*W497,0)</f>
        <v>0</v>
      </c>
      <c r="Z497" s="2"/>
      <c r="AB497" s="2"/>
      <c r="AC497" s="2"/>
    </row>
    <row r="498" spans="1:29" ht="12.75">
      <c r="A498" s="3">
        <v>2015</v>
      </c>
      <c r="B498" s="3">
        <v>3034</v>
      </c>
      <c r="C498" s="1" t="s">
        <v>566</v>
      </c>
      <c r="D498" s="2">
        <v>42142</v>
      </c>
      <c r="E498" s="1" t="s">
        <v>596</v>
      </c>
      <c r="F498" s="2">
        <v>42143</v>
      </c>
      <c r="G498" s="67">
        <v>373</v>
      </c>
      <c r="H498" s="67">
        <v>0</v>
      </c>
      <c r="I498" s="67">
        <v>0</v>
      </c>
      <c r="K498" s="3">
        <v>30</v>
      </c>
      <c r="L498" s="2">
        <v>42005</v>
      </c>
      <c r="M498" s="2">
        <v>42369</v>
      </c>
      <c r="N498" s="3">
        <v>0</v>
      </c>
      <c r="P498" s="3">
        <v>0</v>
      </c>
      <c r="Q498" s="92">
        <f>IF(J498-F498&gt;0,IF(R498="S",J498-F498,0),0)</f>
        <v>0</v>
      </c>
      <c r="R498" s="67" t="str">
        <f>IF(G498-H498-I498-P498&gt;0,"N","S")</f>
        <v>N</v>
      </c>
      <c r="S498" s="3">
        <f>IF(G498-H498-I498-P498&gt;0,G498-H498-I498-P498,0)</f>
        <v>373</v>
      </c>
      <c r="T498" s="67">
        <f>IF(J498-D498&gt;0,IF(R498="S",J498-D498,0),0)</f>
        <v>0</v>
      </c>
      <c r="U498" s="67">
        <f>IF(R498="S",H498*Q498,0)</f>
        <v>0</v>
      </c>
      <c r="V498" s="3">
        <f>IF(R498="S",H498*T498,0)</f>
        <v>0</v>
      </c>
      <c r="W498" s="3">
        <f>IF(R498="S",J498-F498-K498,0)</f>
        <v>0</v>
      </c>
      <c r="X498" s="3">
        <f>IF(R498="S",H498*W498,0)</f>
        <v>0</v>
      </c>
      <c r="Z498" s="2"/>
      <c r="AB498" s="2"/>
      <c r="AC498" s="2"/>
    </row>
    <row r="499" spans="1:29" ht="12.75">
      <c r="A499" s="3">
        <v>2015</v>
      </c>
      <c r="B499" s="3">
        <v>3036</v>
      </c>
      <c r="C499" s="1" t="s">
        <v>555</v>
      </c>
      <c r="D499" s="2">
        <v>42144</v>
      </c>
      <c r="E499" s="1" t="s">
        <v>597</v>
      </c>
      <c r="F499" s="2">
        <v>42143</v>
      </c>
      <c r="G499" s="67">
        <v>229.08</v>
      </c>
      <c r="H499" s="67">
        <v>0</v>
      </c>
      <c r="I499" s="67">
        <v>0</v>
      </c>
      <c r="K499" s="3">
        <v>30</v>
      </c>
      <c r="L499" s="2">
        <v>42005</v>
      </c>
      <c r="M499" s="2">
        <v>42369</v>
      </c>
      <c r="N499" s="3">
        <v>0</v>
      </c>
      <c r="P499" s="3">
        <v>41.31</v>
      </c>
      <c r="Q499" s="92">
        <f>IF(J499-F499&gt;0,IF(R499="S",J499-F499,0),0)</f>
        <v>0</v>
      </c>
      <c r="R499" s="67" t="str">
        <f>IF(G499-H499-I499-P499&gt;0,"N","S")</f>
        <v>N</v>
      </c>
      <c r="S499" s="3">
        <f>IF(G499-H499-I499-P499&gt;0,G499-H499-I499-P499,0)</f>
        <v>187.77</v>
      </c>
      <c r="T499" s="67">
        <f>IF(J499-D499&gt;0,IF(R499="S",J499-D499,0),0)</f>
        <v>0</v>
      </c>
      <c r="U499" s="67">
        <f>IF(R499="S",H499*Q499,0)</f>
        <v>0</v>
      </c>
      <c r="V499" s="3">
        <f>IF(R499="S",H499*T499,0)</f>
        <v>0</v>
      </c>
      <c r="W499" s="3">
        <f>IF(R499="S",J499-F499-K499,0)</f>
        <v>0</v>
      </c>
      <c r="X499" s="3">
        <f>IF(R499="S",H499*W499,0)</f>
        <v>0</v>
      </c>
      <c r="Z499" s="2"/>
      <c r="AB499" s="2"/>
      <c r="AC499" s="2"/>
    </row>
    <row r="500" spans="1:29" ht="12.75">
      <c r="A500" s="3">
        <v>2015</v>
      </c>
      <c r="B500" s="3">
        <v>2956</v>
      </c>
      <c r="C500" s="1" t="s">
        <v>304</v>
      </c>
      <c r="D500" s="2">
        <v>42110</v>
      </c>
      <c r="E500" s="1" t="s">
        <v>617</v>
      </c>
      <c r="F500" s="2">
        <v>42110</v>
      </c>
      <c r="G500" s="67">
        <v>1495.55</v>
      </c>
      <c r="H500" s="67">
        <v>0</v>
      </c>
      <c r="I500" s="67">
        <v>0</v>
      </c>
      <c r="K500" s="3">
        <v>30</v>
      </c>
      <c r="L500" s="2">
        <v>42005</v>
      </c>
      <c r="M500" s="2">
        <v>42369</v>
      </c>
      <c r="N500" s="3">
        <v>0</v>
      </c>
      <c r="P500" s="3">
        <v>0</v>
      </c>
      <c r="Q500" s="92">
        <f>IF(J500-F500&gt;0,IF(R500="S",J500-F500,0),0)</f>
        <v>0</v>
      </c>
      <c r="R500" s="67" t="str">
        <f>IF(G500-H500-I500-P500&gt;0,"N","S")</f>
        <v>N</v>
      </c>
      <c r="S500" s="3">
        <f>IF(G500-H500-I500-P500&gt;0,G500-H500-I500-P500,0)</f>
        <v>1495.55</v>
      </c>
      <c r="T500" s="67">
        <f>IF(J500-D500&gt;0,IF(R500="S",J500-D500,0),0)</f>
        <v>0</v>
      </c>
      <c r="U500" s="67">
        <f>IF(R500="S",H500*Q500,0)</f>
        <v>0</v>
      </c>
      <c r="V500" s="3">
        <f>IF(R500="S",H500*T500,0)</f>
        <v>0</v>
      </c>
      <c r="W500" s="3">
        <f>IF(R500="S",J500-F500-K500,0)</f>
        <v>0</v>
      </c>
      <c r="X500" s="3">
        <f>IF(R500="S",H500*W500,0)</f>
        <v>0</v>
      </c>
      <c r="Z500" s="2"/>
      <c r="AB500" s="2"/>
      <c r="AC500" s="2"/>
    </row>
    <row r="501" spans="1:29" ht="12.75">
      <c r="A501" s="3">
        <v>2015</v>
      </c>
      <c r="B501" s="3">
        <v>3056</v>
      </c>
      <c r="C501" s="1" t="s">
        <v>566</v>
      </c>
      <c r="D501" s="2">
        <v>42110</v>
      </c>
      <c r="E501" s="1" t="s">
        <v>617</v>
      </c>
      <c r="F501" s="2">
        <v>42145</v>
      </c>
      <c r="G501" s="67">
        <v>1495.55</v>
      </c>
      <c r="H501" s="67">
        <v>0</v>
      </c>
      <c r="I501" s="67">
        <v>0</v>
      </c>
      <c r="K501" s="3">
        <v>30</v>
      </c>
      <c r="L501" s="2">
        <v>42005</v>
      </c>
      <c r="M501" s="2">
        <v>42369</v>
      </c>
      <c r="N501" s="3">
        <v>0</v>
      </c>
      <c r="P501" s="3">
        <v>0</v>
      </c>
      <c r="Q501" s="92">
        <f>IF(J501-F501&gt;0,IF(R501="S",J501-F501,0),0)</f>
        <v>0</v>
      </c>
      <c r="R501" s="67" t="str">
        <f>IF(G501-H501-I501-P501&gt;0,"N","S")</f>
        <v>N</v>
      </c>
      <c r="S501" s="3">
        <f>IF(G501-H501-I501-P501&gt;0,G501-H501-I501-P501,0)</f>
        <v>1495.55</v>
      </c>
      <c r="T501" s="67">
        <f>IF(J501-D501&gt;0,IF(R501="S",J501-D501,0),0)</f>
        <v>0</v>
      </c>
      <c r="U501" s="67">
        <f>IF(R501="S",H501*Q501,0)</f>
        <v>0</v>
      </c>
      <c r="V501" s="3">
        <f>IF(R501="S",H501*T501,0)</f>
        <v>0</v>
      </c>
      <c r="W501" s="3">
        <f>IF(R501="S",J501-F501-K501,0)</f>
        <v>0</v>
      </c>
      <c r="X501" s="3">
        <f>IF(R501="S",H501*W501,0)</f>
        <v>0</v>
      </c>
      <c r="Z501" s="2"/>
      <c r="AB501" s="2"/>
      <c r="AC501" s="2"/>
    </row>
    <row r="502" spans="1:29" ht="12.75">
      <c r="A502" s="3">
        <v>2015</v>
      </c>
      <c r="B502" s="3">
        <v>3059</v>
      </c>
      <c r="C502" s="1" t="s">
        <v>304</v>
      </c>
      <c r="D502" s="2">
        <v>42118</v>
      </c>
      <c r="E502" s="1" t="s">
        <v>638</v>
      </c>
      <c r="F502" s="2">
        <v>42123</v>
      </c>
      <c r="G502" s="67">
        <v>319.82</v>
      </c>
      <c r="H502" s="67">
        <v>0</v>
      </c>
      <c r="I502" s="67">
        <v>0</v>
      </c>
      <c r="K502" s="3">
        <v>30</v>
      </c>
      <c r="L502" s="2">
        <v>42005</v>
      </c>
      <c r="M502" s="2">
        <v>42369</v>
      </c>
      <c r="N502" s="3">
        <v>0</v>
      </c>
      <c r="P502" s="3">
        <v>57.67</v>
      </c>
      <c r="Q502" s="92">
        <f>IF(J502-F502&gt;0,IF(R502="S",J502-F502,0),0)</f>
        <v>0</v>
      </c>
      <c r="R502" s="67" t="str">
        <f>IF(G502-H502-I502-P502&gt;0,"N","S")</f>
        <v>N</v>
      </c>
      <c r="S502" s="3">
        <f>IF(G502-H502-I502-P502&gt;0,G502-H502-I502-P502,0)</f>
        <v>262.15</v>
      </c>
      <c r="T502" s="67">
        <f>IF(J502-D502&gt;0,IF(R502="S",J502-D502,0),0)</f>
        <v>0</v>
      </c>
      <c r="U502" s="67">
        <f>IF(R502="S",H502*Q502,0)</f>
        <v>0</v>
      </c>
      <c r="V502" s="3">
        <f>IF(R502="S",H502*T502,0)</f>
        <v>0</v>
      </c>
      <c r="W502" s="3">
        <f>IF(R502="S",J502-F502-K502,0)</f>
        <v>0</v>
      </c>
      <c r="X502" s="3">
        <f>IF(R502="S",H502*W502,0)</f>
        <v>0</v>
      </c>
      <c r="Z502" s="2"/>
      <c r="AB502" s="2"/>
      <c r="AC502" s="2"/>
    </row>
    <row r="503" spans="1:29" ht="12.75">
      <c r="A503" s="3">
        <v>2015</v>
      </c>
      <c r="B503" s="3">
        <v>3085</v>
      </c>
      <c r="C503" s="1" t="s">
        <v>304</v>
      </c>
      <c r="D503" s="2">
        <v>42132</v>
      </c>
      <c r="E503" s="1" t="s">
        <v>651</v>
      </c>
      <c r="F503" s="2">
        <v>42137</v>
      </c>
      <c r="G503" s="67">
        <v>27.19</v>
      </c>
      <c r="H503" s="67">
        <v>0</v>
      </c>
      <c r="I503" s="67">
        <v>0</v>
      </c>
      <c r="K503" s="3">
        <v>30</v>
      </c>
      <c r="L503" s="2">
        <v>42005</v>
      </c>
      <c r="M503" s="2">
        <v>42369</v>
      </c>
      <c r="N503" s="3">
        <v>0</v>
      </c>
      <c r="P503" s="3">
        <v>4.9</v>
      </c>
      <c r="Q503" s="92">
        <f>IF(J503-F503&gt;0,IF(R503="S",J503-F503,0),0)</f>
        <v>0</v>
      </c>
      <c r="R503" s="67" t="str">
        <f>IF(G503-H503-I503-P503&gt;0,"N","S")</f>
        <v>N</v>
      </c>
      <c r="S503" s="3">
        <f>IF(G503-H503-I503-P503&gt;0,G503-H503-I503-P503,0)</f>
        <v>22.29</v>
      </c>
      <c r="T503" s="67">
        <f>IF(J503-D503&gt;0,IF(R503="S",J503-D503,0),0)</f>
        <v>0</v>
      </c>
      <c r="U503" s="67">
        <f>IF(R503="S",H503*Q503,0)</f>
        <v>0</v>
      </c>
      <c r="V503" s="3">
        <f>IF(R503="S",H503*T503,0)</f>
        <v>0</v>
      </c>
      <c r="W503" s="3">
        <f>IF(R503="S",J503-F503-K503,0)</f>
        <v>0</v>
      </c>
      <c r="X503" s="3">
        <f>IF(R503="S",H503*W503,0)</f>
        <v>0</v>
      </c>
      <c r="Z503" s="2"/>
      <c r="AB503" s="2"/>
      <c r="AC503" s="2"/>
    </row>
    <row r="504" spans="1:29" ht="12.75">
      <c r="A504" s="3">
        <v>2015</v>
      </c>
      <c r="B504" s="3">
        <v>3621</v>
      </c>
      <c r="C504" s="1" t="s">
        <v>245</v>
      </c>
      <c r="D504" s="2">
        <v>42129</v>
      </c>
      <c r="E504" s="1" t="s">
        <v>652</v>
      </c>
      <c r="F504" s="2">
        <v>42146</v>
      </c>
      <c r="G504" s="67">
        <v>3028.83</v>
      </c>
      <c r="H504" s="67">
        <v>0</v>
      </c>
      <c r="I504" s="67">
        <v>0</v>
      </c>
      <c r="K504" s="3">
        <v>30</v>
      </c>
      <c r="L504" s="2">
        <v>42005</v>
      </c>
      <c r="M504" s="2">
        <v>42369</v>
      </c>
      <c r="N504" s="3">
        <v>0</v>
      </c>
      <c r="P504" s="3">
        <v>0</v>
      </c>
      <c r="Q504" s="92">
        <f>IF(J504-F504&gt;0,IF(R504="S",J504-F504,0),0)</f>
        <v>0</v>
      </c>
      <c r="R504" s="67" t="str">
        <f>IF(G504-H504-I504-P504&gt;0,"N","S")</f>
        <v>N</v>
      </c>
      <c r="S504" s="3">
        <f>IF(G504-H504-I504-P504&gt;0,G504-H504-I504-P504,0)</f>
        <v>3028.83</v>
      </c>
      <c r="T504" s="67">
        <f>IF(J504-D504&gt;0,IF(R504="S",J504-D504,0),0)</f>
        <v>0</v>
      </c>
      <c r="U504" s="67">
        <f>IF(R504="S",H504*Q504,0)</f>
        <v>0</v>
      </c>
      <c r="V504" s="3">
        <f>IF(R504="S",H504*T504,0)</f>
        <v>0</v>
      </c>
      <c r="W504" s="3">
        <f>IF(R504="S",J504-F504-K504,0)</f>
        <v>0</v>
      </c>
      <c r="X504" s="3">
        <f>IF(R504="S",H504*W504,0)</f>
        <v>0</v>
      </c>
      <c r="Z504" s="2"/>
      <c r="AB504" s="2"/>
      <c r="AC504" s="2"/>
    </row>
    <row r="505" spans="1:29" ht="12.75">
      <c r="A505" s="3">
        <v>2015</v>
      </c>
      <c r="B505" s="3">
        <v>3157</v>
      </c>
      <c r="C505" s="1" t="s">
        <v>245</v>
      </c>
      <c r="D505" s="2">
        <v>42129</v>
      </c>
      <c r="E505" s="1" t="s">
        <v>653</v>
      </c>
      <c r="F505" s="2">
        <v>42146</v>
      </c>
      <c r="G505" s="67">
        <v>3316.87</v>
      </c>
      <c r="H505" s="67">
        <v>0</v>
      </c>
      <c r="I505" s="67">
        <v>0</v>
      </c>
      <c r="K505" s="3">
        <v>30</v>
      </c>
      <c r="L505" s="2">
        <v>42005</v>
      </c>
      <c r="M505" s="2">
        <v>42369</v>
      </c>
      <c r="N505" s="3">
        <v>0</v>
      </c>
      <c r="P505" s="3">
        <v>288.04</v>
      </c>
      <c r="Q505" s="92">
        <f>IF(J505-F505&gt;0,IF(R505="S",J505-F505,0),0)</f>
        <v>0</v>
      </c>
      <c r="R505" s="67" t="str">
        <f>IF(G505-H505-I505-P505&gt;0,"N","S")</f>
        <v>N</v>
      </c>
      <c r="S505" s="3">
        <f>IF(G505-H505-I505-P505&gt;0,G505-H505-I505-P505,0)</f>
        <v>3028.83</v>
      </c>
      <c r="T505" s="67">
        <f>IF(J505-D505&gt;0,IF(R505="S",J505-D505,0),0)</f>
        <v>0</v>
      </c>
      <c r="U505" s="67">
        <f>IF(R505="S",H505*Q505,0)</f>
        <v>0</v>
      </c>
      <c r="V505" s="3">
        <f>IF(R505="S",H505*T505,0)</f>
        <v>0</v>
      </c>
      <c r="W505" s="3">
        <f>IF(R505="S",J505-F505-K505,0)</f>
        <v>0</v>
      </c>
      <c r="X505" s="3">
        <f>IF(R505="S",H505*W505,0)</f>
        <v>0</v>
      </c>
      <c r="Z505" s="2"/>
      <c r="AB505" s="2"/>
      <c r="AC505" s="2"/>
    </row>
    <row r="506" spans="1:29" ht="12.75">
      <c r="A506" s="3">
        <v>2015</v>
      </c>
      <c r="B506" s="3">
        <v>3177</v>
      </c>
      <c r="C506" s="1" t="s">
        <v>245</v>
      </c>
      <c r="D506" s="2">
        <v>42129</v>
      </c>
      <c r="E506" s="1" t="s">
        <v>654</v>
      </c>
      <c r="F506" s="2">
        <v>42149</v>
      </c>
      <c r="G506" s="67">
        <v>150.59</v>
      </c>
      <c r="H506" s="67">
        <v>0</v>
      </c>
      <c r="I506" s="67">
        <v>0</v>
      </c>
      <c r="K506" s="3">
        <v>30</v>
      </c>
      <c r="L506" s="2">
        <v>42005</v>
      </c>
      <c r="M506" s="2">
        <v>42369</v>
      </c>
      <c r="N506" s="3">
        <v>0</v>
      </c>
      <c r="P506" s="3">
        <v>12.44</v>
      </c>
      <c r="Q506" s="92">
        <f>IF(J506-F506&gt;0,IF(R506="S",J506-F506,0),0)</f>
        <v>0</v>
      </c>
      <c r="R506" s="67" t="str">
        <f>IF(G506-H506-I506-P506&gt;0,"N","S")</f>
        <v>N</v>
      </c>
      <c r="S506" s="3">
        <f>IF(G506-H506-I506-P506&gt;0,G506-H506-I506-P506,0)</f>
        <v>138.15</v>
      </c>
      <c r="T506" s="67">
        <f>IF(J506-D506&gt;0,IF(R506="S",J506-D506,0),0)</f>
        <v>0</v>
      </c>
      <c r="U506" s="67">
        <f>IF(R506="S",H506*Q506,0)</f>
        <v>0</v>
      </c>
      <c r="V506" s="3">
        <f>IF(R506="S",H506*T506,0)</f>
        <v>0</v>
      </c>
      <c r="W506" s="3">
        <f>IF(R506="S",J506-F506-K506,0)</f>
        <v>0</v>
      </c>
      <c r="X506" s="3">
        <f>IF(R506="S",H506*W506,0)</f>
        <v>0</v>
      </c>
      <c r="Z506" s="2"/>
      <c r="AB506" s="2"/>
      <c r="AC506" s="2"/>
    </row>
    <row r="507" spans="1:29" ht="12.75">
      <c r="A507" s="3">
        <v>2015</v>
      </c>
      <c r="B507" s="3">
        <v>3178</v>
      </c>
      <c r="C507" s="1" t="s">
        <v>245</v>
      </c>
      <c r="D507" s="2">
        <v>42129</v>
      </c>
      <c r="E507" s="1" t="s">
        <v>655</v>
      </c>
      <c r="F507" s="2">
        <v>42149</v>
      </c>
      <c r="G507" s="67">
        <v>237.1</v>
      </c>
      <c r="H507" s="67">
        <v>0</v>
      </c>
      <c r="I507" s="67">
        <v>0</v>
      </c>
      <c r="K507" s="3">
        <v>30</v>
      </c>
      <c r="L507" s="2">
        <v>42005</v>
      </c>
      <c r="M507" s="2">
        <v>42369</v>
      </c>
      <c r="N507" s="3">
        <v>0</v>
      </c>
      <c r="P507" s="3">
        <v>19.59</v>
      </c>
      <c r="Q507" s="92">
        <f>IF(J507-F507&gt;0,IF(R507="S",J507-F507,0),0)</f>
        <v>0</v>
      </c>
      <c r="R507" s="67" t="str">
        <f>IF(G507-H507-I507-P507&gt;0,"N","S")</f>
        <v>N</v>
      </c>
      <c r="S507" s="3">
        <f>IF(G507-H507-I507-P507&gt;0,G507-H507-I507-P507,0)</f>
        <v>217.51</v>
      </c>
      <c r="T507" s="67">
        <f>IF(J507-D507&gt;0,IF(R507="S",J507-D507,0),0)</f>
        <v>0</v>
      </c>
      <c r="U507" s="67">
        <f>IF(R507="S",H507*Q507,0)</f>
        <v>0</v>
      </c>
      <c r="V507" s="3">
        <f>IF(R507="S",H507*T507,0)</f>
        <v>0</v>
      </c>
      <c r="W507" s="3">
        <f>IF(R507="S",J507-F507-K507,0)</f>
        <v>0</v>
      </c>
      <c r="X507" s="3">
        <f>IF(R507="S",H507*W507,0)</f>
        <v>0</v>
      </c>
      <c r="Z507" s="2"/>
      <c r="AB507" s="2"/>
      <c r="AC507" s="2"/>
    </row>
    <row r="508" spans="1:29" ht="12.75">
      <c r="A508" s="3">
        <v>2015</v>
      </c>
      <c r="B508" s="3">
        <v>3179</v>
      </c>
      <c r="C508" s="1" t="s">
        <v>245</v>
      </c>
      <c r="D508" s="2">
        <v>42129</v>
      </c>
      <c r="E508" s="1" t="s">
        <v>656</v>
      </c>
      <c r="F508" s="2">
        <v>42149</v>
      </c>
      <c r="G508" s="67">
        <v>30.25</v>
      </c>
      <c r="H508" s="67">
        <v>0</v>
      </c>
      <c r="I508" s="67">
        <v>0</v>
      </c>
      <c r="K508" s="3">
        <v>30</v>
      </c>
      <c r="L508" s="2">
        <v>42005</v>
      </c>
      <c r="M508" s="2">
        <v>42369</v>
      </c>
      <c r="N508" s="3">
        <v>0</v>
      </c>
      <c r="P508" s="3">
        <v>4.45</v>
      </c>
      <c r="Q508" s="92">
        <f>IF(J508-F508&gt;0,IF(R508="S",J508-F508,0),0)</f>
        <v>0</v>
      </c>
      <c r="R508" s="67" t="str">
        <f>IF(G508-H508-I508-P508&gt;0,"N","S")</f>
        <v>N</v>
      </c>
      <c r="S508" s="3">
        <f>IF(G508-H508-I508-P508&gt;0,G508-H508-I508-P508,0)</f>
        <v>25.8</v>
      </c>
      <c r="T508" s="67">
        <f>IF(J508-D508&gt;0,IF(R508="S",J508-D508,0),0)</f>
        <v>0</v>
      </c>
      <c r="U508" s="67">
        <f>IF(R508="S",H508*Q508,0)</f>
        <v>0</v>
      </c>
      <c r="V508" s="3">
        <f>IF(R508="S",H508*T508,0)</f>
        <v>0</v>
      </c>
      <c r="W508" s="3">
        <f>IF(R508="S",J508-F508-K508,0)</f>
        <v>0</v>
      </c>
      <c r="X508" s="3">
        <f>IF(R508="S",H508*W508,0)</f>
        <v>0</v>
      </c>
      <c r="Z508" s="2"/>
      <c r="AB508" s="2"/>
      <c r="AC508" s="2"/>
    </row>
    <row r="509" spans="1:29" ht="12.75">
      <c r="A509" s="3">
        <v>2015</v>
      </c>
      <c r="B509" s="3">
        <v>3180</v>
      </c>
      <c r="C509" s="1" t="s">
        <v>245</v>
      </c>
      <c r="D509" s="2">
        <v>42129</v>
      </c>
      <c r="E509" s="1" t="s">
        <v>657</v>
      </c>
      <c r="F509" s="2">
        <v>42149</v>
      </c>
      <c r="G509" s="67">
        <v>30.25</v>
      </c>
      <c r="H509" s="67">
        <v>0</v>
      </c>
      <c r="I509" s="67">
        <v>0</v>
      </c>
      <c r="K509" s="3">
        <v>30</v>
      </c>
      <c r="L509" s="2">
        <v>42005</v>
      </c>
      <c r="M509" s="2">
        <v>42369</v>
      </c>
      <c r="N509" s="3">
        <v>0</v>
      </c>
      <c r="P509" s="3">
        <v>4.45</v>
      </c>
      <c r="Q509" s="92">
        <f>IF(J509-F509&gt;0,IF(R509="S",J509-F509,0),0)</f>
        <v>0</v>
      </c>
      <c r="R509" s="67" t="str">
        <f>IF(G509-H509-I509-P509&gt;0,"N","S")</f>
        <v>N</v>
      </c>
      <c r="S509" s="3">
        <f>IF(G509-H509-I509-P509&gt;0,G509-H509-I509-P509,0)</f>
        <v>25.8</v>
      </c>
      <c r="T509" s="67">
        <f>IF(J509-D509&gt;0,IF(R509="S",J509-D509,0),0)</f>
        <v>0</v>
      </c>
      <c r="U509" s="67">
        <f>IF(R509="S",H509*Q509,0)</f>
        <v>0</v>
      </c>
      <c r="V509" s="3">
        <f>IF(R509="S",H509*T509,0)</f>
        <v>0</v>
      </c>
      <c r="W509" s="3">
        <f>IF(R509="S",J509-F509-K509,0)</f>
        <v>0</v>
      </c>
      <c r="X509" s="3">
        <f>IF(R509="S",H509*W509,0)</f>
        <v>0</v>
      </c>
      <c r="Z509" s="2"/>
      <c r="AB509" s="2"/>
      <c r="AC509" s="2"/>
    </row>
    <row r="510" spans="1:29" ht="12.75">
      <c r="A510" s="3">
        <v>2015</v>
      </c>
      <c r="B510" s="3">
        <v>3181</v>
      </c>
      <c r="C510" s="1" t="s">
        <v>245</v>
      </c>
      <c r="D510" s="2">
        <v>42129</v>
      </c>
      <c r="E510" s="1" t="s">
        <v>658</v>
      </c>
      <c r="F510" s="2">
        <v>42149</v>
      </c>
      <c r="G510" s="67">
        <v>19686.72</v>
      </c>
      <c r="H510" s="67">
        <v>0</v>
      </c>
      <c r="I510" s="67">
        <v>0</v>
      </c>
      <c r="K510" s="3">
        <v>30</v>
      </c>
      <c r="L510" s="2">
        <v>42005</v>
      </c>
      <c r="M510" s="2">
        <v>42369</v>
      </c>
      <c r="N510" s="3">
        <v>0</v>
      </c>
      <c r="P510" s="3">
        <v>1767.83</v>
      </c>
      <c r="Q510" s="92">
        <f>IF(J510-F510&gt;0,IF(R510="S",J510-F510,0),0)</f>
        <v>0</v>
      </c>
      <c r="R510" s="67" t="str">
        <f>IF(G510-H510-I510-P510&gt;0,"N","S")</f>
        <v>N</v>
      </c>
      <c r="S510" s="3">
        <f>IF(G510-H510-I510-P510&gt;0,G510-H510-I510-P510,0)</f>
        <v>17918.89</v>
      </c>
      <c r="T510" s="67">
        <f>IF(J510-D510&gt;0,IF(R510="S",J510-D510,0),0)</f>
        <v>0</v>
      </c>
      <c r="U510" s="67">
        <f>IF(R510="S",H510*Q510,0)</f>
        <v>0</v>
      </c>
      <c r="V510" s="3">
        <f>IF(R510="S",H510*T510,0)</f>
        <v>0</v>
      </c>
      <c r="W510" s="3">
        <f>IF(R510="S",J510-F510-K510,0)</f>
        <v>0</v>
      </c>
      <c r="X510" s="3">
        <f>IF(R510="S",H510*W510,0)</f>
        <v>0</v>
      </c>
      <c r="Z510" s="2"/>
      <c r="AB510" s="2"/>
      <c r="AC510" s="2"/>
    </row>
    <row r="511" spans="1:29" ht="12.75">
      <c r="A511" s="3">
        <v>2015</v>
      </c>
      <c r="B511" s="3">
        <v>3182</v>
      </c>
      <c r="C511" s="1" t="s">
        <v>245</v>
      </c>
      <c r="D511" s="2">
        <v>42129</v>
      </c>
      <c r="E511" s="1" t="s">
        <v>659</v>
      </c>
      <c r="F511" s="2">
        <v>42149</v>
      </c>
      <c r="G511" s="67">
        <v>1152.45</v>
      </c>
      <c r="H511" s="67">
        <v>0</v>
      </c>
      <c r="I511" s="67">
        <v>0</v>
      </c>
      <c r="K511" s="3">
        <v>30</v>
      </c>
      <c r="L511" s="2">
        <v>42005</v>
      </c>
      <c r="M511" s="2">
        <v>42369</v>
      </c>
      <c r="N511" s="3">
        <v>0</v>
      </c>
      <c r="P511" s="3">
        <v>120.96</v>
      </c>
      <c r="Q511" s="92">
        <f>IF(J511-F511&gt;0,IF(R511="S",J511-F511,0),0)</f>
        <v>0</v>
      </c>
      <c r="R511" s="67" t="str">
        <f>IF(G511-H511-I511-P511&gt;0,"N","S")</f>
        <v>N</v>
      </c>
      <c r="S511" s="3">
        <f>IF(G511-H511-I511-P511&gt;0,G511-H511-I511-P511,0)</f>
        <v>1031.49</v>
      </c>
      <c r="T511" s="67">
        <f>IF(J511-D511&gt;0,IF(R511="S",J511-D511,0),0)</f>
        <v>0</v>
      </c>
      <c r="U511" s="67">
        <f>IF(R511="S",H511*Q511,0)</f>
        <v>0</v>
      </c>
      <c r="V511" s="3">
        <f>IF(R511="S",H511*T511,0)</f>
        <v>0</v>
      </c>
      <c r="W511" s="3">
        <f>IF(R511="S",J511-F511-K511,0)</f>
        <v>0</v>
      </c>
      <c r="X511" s="3">
        <f>IF(R511="S",H511*W511,0)</f>
        <v>0</v>
      </c>
      <c r="Z511" s="2"/>
      <c r="AB511" s="2"/>
      <c r="AC511" s="2"/>
    </row>
    <row r="512" spans="1:29" ht="12.75">
      <c r="A512" s="3">
        <v>2015</v>
      </c>
      <c r="B512" s="3">
        <v>3183</v>
      </c>
      <c r="C512" s="1" t="s">
        <v>245</v>
      </c>
      <c r="D512" s="2">
        <v>42129</v>
      </c>
      <c r="E512" s="1" t="s">
        <v>660</v>
      </c>
      <c r="F512" s="2">
        <v>42149</v>
      </c>
      <c r="G512" s="67">
        <v>212.07</v>
      </c>
      <c r="H512" s="67">
        <v>0</v>
      </c>
      <c r="I512" s="67">
        <v>0</v>
      </c>
      <c r="K512" s="3">
        <v>30</v>
      </c>
      <c r="L512" s="2">
        <v>42005</v>
      </c>
      <c r="M512" s="2">
        <v>42369</v>
      </c>
      <c r="N512" s="3">
        <v>0</v>
      </c>
      <c r="P512" s="3">
        <v>10.21</v>
      </c>
      <c r="Q512" s="92">
        <f>IF(J512-F512&gt;0,IF(R512="S",J512-F512,0),0)</f>
        <v>0</v>
      </c>
      <c r="R512" s="67" t="str">
        <f>IF(G512-H512-I512-P512&gt;0,"N","S")</f>
        <v>N</v>
      </c>
      <c r="S512" s="3">
        <f>IF(G512-H512-I512-P512&gt;0,G512-H512-I512-P512,0)</f>
        <v>201.86</v>
      </c>
      <c r="T512" s="67">
        <f>IF(J512-D512&gt;0,IF(R512="S",J512-D512,0),0)</f>
        <v>0</v>
      </c>
      <c r="U512" s="67">
        <f>IF(R512="S",H512*Q512,0)</f>
        <v>0</v>
      </c>
      <c r="V512" s="3">
        <f>IF(R512="S",H512*T512,0)</f>
        <v>0</v>
      </c>
      <c r="W512" s="3">
        <f>IF(R512="S",J512-F512-K512,0)</f>
        <v>0</v>
      </c>
      <c r="X512" s="3">
        <f>IF(R512="S",H512*W512,0)</f>
        <v>0</v>
      </c>
      <c r="Z512" s="2"/>
      <c r="AB512" s="2"/>
      <c r="AC512" s="2"/>
    </row>
    <row r="513" spans="1:29" ht="12.75">
      <c r="A513" s="3">
        <v>2015</v>
      </c>
      <c r="B513" s="3">
        <v>3184</v>
      </c>
      <c r="C513" s="1" t="s">
        <v>245</v>
      </c>
      <c r="D513" s="2">
        <v>42129</v>
      </c>
      <c r="E513" s="1" t="s">
        <v>661</v>
      </c>
      <c r="F513" s="2">
        <v>42149</v>
      </c>
      <c r="G513" s="67">
        <v>28.17</v>
      </c>
      <c r="H513" s="67">
        <v>0</v>
      </c>
      <c r="I513" s="67">
        <v>0</v>
      </c>
      <c r="K513" s="3">
        <v>30</v>
      </c>
      <c r="L513" s="2">
        <v>42005</v>
      </c>
      <c r="M513" s="2">
        <v>42369</v>
      </c>
      <c r="N513" s="3">
        <v>0</v>
      </c>
      <c r="P513" s="3">
        <v>11.72</v>
      </c>
      <c r="Q513" s="92">
        <f>IF(J513-F513&gt;0,IF(R513="S",J513-F513,0),0)</f>
        <v>0</v>
      </c>
      <c r="R513" s="67" t="str">
        <f>IF(G513-H513-I513-P513&gt;0,"N","S")</f>
        <v>N</v>
      </c>
      <c r="S513" s="3">
        <f>IF(G513-H513-I513-P513&gt;0,G513-H513-I513-P513,0)</f>
        <v>16.45</v>
      </c>
      <c r="T513" s="67">
        <f>IF(J513-D513&gt;0,IF(R513="S",J513-D513,0),0)</f>
        <v>0</v>
      </c>
      <c r="U513" s="67">
        <f>IF(R513="S",H513*Q513,0)</f>
        <v>0</v>
      </c>
      <c r="V513" s="3">
        <f>IF(R513="S",H513*T513,0)</f>
        <v>0</v>
      </c>
      <c r="W513" s="3">
        <f>IF(R513="S",J513-F513-K513,0)</f>
        <v>0</v>
      </c>
      <c r="X513" s="3">
        <f>IF(R513="S",H513*W513,0)</f>
        <v>0</v>
      </c>
      <c r="Z513" s="2"/>
      <c r="AB513" s="2"/>
      <c r="AC513" s="2"/>
    </row>
    <row r="514" spans="1:29" ht="12.75">
      <c r="A514" s="3">
        <v>2015</v>
      </c>
      <c r="B514" s="3">
        <v>3185</v>
      </c>
      <c r="C514" s="1" t="s">
        <v>245</v>
      </c>
      <c r="D514" s="2">
        <v>42129</v>
      </c>
      <c r="E514" s="1" t="s">
        <v>662</v>
      </c>
      <c r="F514" s="2">
        <v>42149</v>
      </c>
      <c r="G514" s="67">
        <v>3327.76</v>
      </c>
      <c r="H514" s="67">
        <v>0</v>
      </c>
      <c r="I514" s="67">
        <v>0</v>
      </c>
      <c r="K514" s="3">
        <v>30</v>
      </c>
      <c r="L514" s="2">
        <v>42005</v>
      </c>
      <c r="M514" s="2">
        <v>42369</v>
      </c>
      <c r="N514" s="3">
        <v>0</v>
      </c>
      <c r="P514" s="3">
        <v>309.36</v>
      </c>
      <c r="Q514" s="92">
        <f>IF(J514-F514&gt;0,IF(R514="S",J514-F514,0),0)</f>
        <v>0</v>
      </c>
      <c r="R514" s="67" t="str">
        <f>IF(G514-H514-I514-P514&gt;0,"N","S")</f>
        <v>N</v>
      </c>
      <c r="S514" s="3">
        <f>IF(G514-H514-I514-P514&gt;0,G514-H514-I514-P514,0)</f>
        <v>3018.4</v>
      </c>
      <c r="T514" s="67">
        <f>IF(J514-D514&gt;0,IF(R514="S",J514-D514,0),0)</f>
        <v>0</v>
      </c>
      <c r="U514" s="67">
        <f>IF(R514="S",H514*Q514,0)</f>
        <v>0</v>
      </c>
      <c r="V514" s="3">
        <f>IF(R514="S",H514*T514,0)</f>
        <v>0</v>
      </c>
      <c r="W514" s="3">
        <f>IF(R514="S",J514-F514-K514,0)</f>
        <v>0</v>
      </c>
      <c r="X514" s="3">
        <f>IF(R514="S",H514*W514,0)</f>
        <v>0</v>
      </c>
      <c r="Z514" s="2"/>
      <c r="AB514" s="2"/>
      <c r="AC514" s="2"/>
    </row>
    <row r="515" spans="1:29" ht="12.75">
      <c r="A515" s="3">
        <v>2015</v>
      </c>
      <c r="B515" s="3">
        <v>3186</v>
      </c>
      <c r="C515" s="1" t="s">
        <v>245</v>
      </c>
      <c r="D515" s="2">
        <v>42129</v>
      </c>
      <c r="E515" s="1" t="s">
        <v>663</v>
      </c>
      <c r="F515" s="2">
        <v>42129</v>
      </c>
      <c r="G515" s="67">
        <v>674.16</v>
      </c>
      <c r="H515" s="67">
        <v>0</v>
      </c>
      <c r="I515" s="67">
        <v>0</v>
      </c>
      <c r="K515" s="3">
        <v>30</v>
      </c>
      <c r="L515" s="2">
        <v>42005</v>
      </c>
      <c r="M515" s="2">
        <v>42369</v>
      </c>
      <c r="N515" s="3">
        <v>0</v>
      </c>
      <c r="P515" s="3">
        <v>77.6</v>
      </c>
      <c r="Q515" s="92">
        <f>IF(J515-F515&gt;0,IF(R515="S",J515-F515,0),0)</f>
        <v>0</v>
      </c>
      <c r="R515" s="67" t="str">
        <f>IF(G515-H515-I515-P515&gt;0,"N","S")</f>
        <v>N</v>
      </c>
      <c r="S515" s="3">
        <f>IF(G515-H515-I515-P515&gt;0,G515-H515-I515-P515,0)</f>
        <v>596.56</v>
      </c>
      <c r="T515" s="67">
        <f>IF(J515-D515&gt;0,IF(R515="S",J515-D515,0),0)</f>
        <v>0</v>
      </c>
      <c r="U515" s="67">
        <f>IF(R515="S",H515*Q515,0)</f>
        <v>0</v>
      </c>
      <c r="V515" s="3">
        <f>IF(R515="S",H515*T515,0)</f>
        <v>0</v>
      </c>
      <c r="W515" s="3">
        <f>IF(R515="S",J515-F515-K515,0)</f>
        <v>0</v>
      </c>
      <c r="X515" s="3">
        <f>IF(R515="S",H515*W515,0)</f>
        <v>0</v>
      </c>
      <c r="Z515" s="2"/>
      <c r="AB515" s="2"/>
      <c r="AC515" s="2"/>
    </row>
    <row r="516" spans="1:29" ht="12.75">
      <c r="A516" s="3">
        <v>2015</v>
      </c>
      <c r="B516" s="3">
        <v>3187</v>
      </c>
      <c r="C516" s="1" t="s">
        <v>245</v>
      </c>
      <c r="D516" s="2">
        <v>42129</v>
      </c>
      <c r="E516" s="1" t="s">
        <v>664</v>
      </c>
      <c r="F516" s="2">
        <v>42149</v>
      </c>
      <c r="G516" s="67">
        <v>1940.26</v>
      </c>
      <c r="H516" s="67">
        <v>0</v>
      </c>
      <c r="I516" s="67">
        <v>0</v>
      </c>
      <c r="K516" s="3">
        <v>30</v>
      </c>
      <c r="L516" s="2">
        <v>42005</v>
      </c>
      <c r="M516" s="2">
        <v>42369</v>
      </c>
      <c r="N516" s="3">
        <v>0</v>
      </c>
      <c r="P516" s="3">
        <v>198.59</v>
      </c>
      <c r="Q516" s="92">
        <f>IF(J516-F516&gt;0,IF(R516="S",J516-F516,0),0)</f>
        <v>0</v>
      </c>
      <c r="R516" s="67" t="str">
        <f>IF(G516-H516-I516-P516&gt;0,"N","S")</f>
        <v>N</v>
      </c>
      <c r="S516" s="3">
        <f>IF(G516-H516-I516-P516&gt;0,G516-H516-I516-P516,0)</f>
        <v>1741.67</v>
      </c>
      <c r="T516" s="67">
        <f>IF(J516-D516&gt;0,IF(R516="S",J516-D516,0),0)</f>
        <v>0</v>
      </c>
      <c r="U516" s="67">
        <f>IF(R516="S",H516*Q516,0)</f>
        <v>0</v>
      </c>
      <c r="V516" s="3">
        <f>IF(R516="S",H516*T516,0)</f>
        <v>0</v>
      </c>
      <c r="W516" s="3">
        <f>IF(R516="S",J516-F516-K516,0)</f>
        <v>0</v>
      </c>
      <c r="X516" s="3">
        <f>IF(R516="S",H516*W516,0)</f>
        <v>0</v>
      </c>
      <c r="Z516" s="2"/>
      <c r="AB516" s="2"/>
      <c r="AC516" s="2"/>
    </row>
    <row r="517" spans="1:29" ht="12.75">
      <c r="A517" s="3">
        <v>2015</v>
      </c>
      <c r="B517" s="3">
        <v>3188</v>
      </c>
      <c r="C517" s="1" t="s">
        <v>245</v>
      </c>
      <c r="D517" s="2">
        <v>42129</v>
      </c>
      <c r="E517" s="1" t="s">
        <v>665</v>
      </c>
      <c r="F517" s="2">
        <v>42149</v>
      </c>
      <c r="G517" s="67">
        <v>150.59</v>
      </c>
      <c r="H517" s="67">
        <v>0</v>
      </c>
      <c r="I517" s="67">
        <v>0</v>
      </c>
      <c r="K517" s="3">
        <v>30</v>
      </c>
      <c r="L517" s="2">
        <v>42005</v>
      </c>
      <c r="M517" s="2">
        <v>42369</v>
      </c>
      <c r="N517" s="3">
        <v>0</v>
      </c>
      <c r="P517" s="3">
        <v>12.44</v>
      </c>
      <c r="Q517" s="92">
        <f>IF(J517-F517&gt;0,IF(R517="S",J517-F517,0),0)</f>
        <v>0</v>
      </c>
      <c r="R517" s="67" t="str">
        <f>IF(G517-H517-I517-P517&gt;0,"N","S")</f>
        <v>N</v>
      </c>
      <c r="S517" s="3">
        <f>IF(G517-H517-I517-P517&gt;0,G517-H517-I517-P517,0)</f>
        <v>138.15</v>
      </c>
      <c r="T517" s="67">
        <f>IF(J517-D517&gt;0,IF(R517="S",J517-D517,0),0)</f>
        <v>0</v>
      </c>
      <c r="U517" s="67">
        <f>IF(R517="S",H517*Q517,0)</f>
        <v>0</v>
      </c>
      <c r="V517" s="3">
        <f>IF(R517="S",H517*T517,0)</f>
        <v>0</v>
      </c>
      <c r="W517" s="3">
        <f>IF(R517="S",J517-F517-K517,0)</f>
        <v>0</v>
      </c>
      <c r="X517" s="3">
        <f>IF(R517="S",H517*W517,0)</f>
        <v>0</v>
      </c>
      <c r="AB517" s="2"/>
      <c r="AC517" s="2"/>
    </row>
    <row r="518" spans="1:29" ht="12.75">
      <c r="A518" s="3">
        <v>2015</v>
      </c>
      <c r="B518" s="3">
        <v>3189</v>
      </c>
      <c r="C518" s="1" t="s">
        <v>245</v>
      </c>
      <c r="D518" s="2">
        <v>42129</v>
      </c>
      <c r="E518" s="1" t="s">
        <v>666</v>
      </c>
      <c r="F518" s="2">
        <v>42149</v>
      </c>
      <c r="G518" s="67">
        <v>236.89</v>
      </c>
      <c r="H518" s="67">
        <v>0</v>
      </c>
      <c r="I518" s="67">
        <v>0</v>
      </c>
      <c r="K518" s="3">
        <v>30</v>
      </c>
      <c r="L518" s="2">
        <v>42005</v>
      </c>
      <c r="M518" s="2">
        <v>42369</v>
      </c>
      <c r="N518" s="3">
        <v>0</v>
      </c>
      <c r="P518" s="3">
        <v>19.57</v>
      </c>
      <c r="Q518" s="92">
        <f>IF(J518-F518&gt;0,IF(R518="S",J518-F518,0),0)</f>
        <v>0</v>
      </c>
      <c r="R518" s="67" t="str">
        <f>IF(G518-H518-I518-P518&gt;0,"N","S")</f>
        <v>N</v>
      </c>
      <c r="S518" s="3">
        <f>IF(G518-H518-I518-P518&gt;0,G518-H518-I518-P518,0)</f>
        <v>217.32</v>
      </c>
      <c r="T518" s="67">
        <f>IF(J518-D518&gt;0,IF(R518="S",J518-D518,0),0)</f>
        <v>0</v>
      </c>
      <c r="U518" s="67">
        <f>IF(R518="S",H518*Q518,0)</f>
        <v>0</v>
      </c>
      <c r="V518" s="3">
        <f>IF(R518="S",H518*T518,0)</f>
        <v>0</v>
      </c>
      <c r="W518" s="3">
        <f>IF(R518="S",J518-F518-K518,0)</f>
        <v>0</v>
      </c>
      <c r="X518" s="3">
        <f>IF(R518="S",H518*W518,0)</f>
        <v>0</v>
      </c>
      <c r="Z518" s="2"/>
      <c r="AB518" s="2"/>
      <c r="AC518" s="2"/>
    </row>
    <row r="519" spans="1:29" ht="12.75">
      <c r="A519" s="3">
        <v>2015</v>
      </c>
      <c r="B519" s="3">
        <v>3190</v>
      </c>
      <c r="C519" s="1" t="s">
        <v>245</v>
      </c>
      <c r="D519" s="2">
        <v>42129</v>
      </c>
      <c r="E519" s="1" t="s">
        <v>667</v>
      </c>
      <c r="F519" s="2">
        <v>42149</v>
      </c>
      <c r="G519" s="67">
        <v>150.59</v>
      </c>
      <c r="H519" s="67">
        <v>0</v>
      </c>
      <c r="I519" s="67">
        <v>0</v>
      </c>
      <c r="K519" s="3">
        <v>30</v>
      </c>
      <c r="L519" s="2">
        <v>42005</v>
      </c>
      <c r="M519" s="2">
        <v>42369</v>
      </c>
      <c r="N519" s="3">
        <v>0</v>
      </c>
      <c r="P519" s="3">
        <v>12.44</v>
      </c>
      <c r="Q519" s="92">
        <f>IF(J519-F519&gt;0,IF(R519="S",J519-F519,0),0)</f>
        <v>0</v>
      </c>
      <c r="R519" s="67" t="str">
        <f>IF(G519-H519-I519-P519&gt;0,"N","S")</f>
        <v>N</v>
      </c>
      <c r="S519" s="3">
        <f>IF(G519-H519-I519-P519&gt;0,G519-H519-I519-P519,0)</f>
        <v>138.15</v>
      </c>
      <c r="T519" s="67">
        <f>IF(J519-D519&gt;0,IF(R519="S",J519-D519,0),0)</f>
        <v>0</v>
      </c>
      <c r="U519" s="67">
        <f>IF(R519="S",H519*Q519,0)</f>
        <v>0</v>
      </c>
      <c r="V519" s="3">
        <f>IF(R519="S",H519*T519,0)</f>
        <v>0</v>
      </c>
      <c r="W519" s="3">
        <f>IF(R519="S",J519-F519-K519,0)</f>
        <v>0</v>
      </c>
      <c r="X519" s="3">
        <f>IF(R519="S",H519*W519,0)</f>
        <v>0</v>
      </c>
      <c r="Z519" s="2"/>
      <c r="AB519" s="2"/>
      <c r="AC519" s="2"/>
    </row>
    <row r="520" spans="1:29" ht="12.75">
      <c r="A520" s="3">
        <v>2015</v>
      </c>
      <c r="B520" s="3">
        <v>3191</v>
      </c>
      <c r="C520" s="1" t="s">
        <v>245</v>
      </c>
      <c r="D520" s="2">
        <v>42129</v>
      </c>
      <c r="E520" s="1" t="s">
        <v>668</v>
      </c>
      <c r="F520" s="2">
        <v>42149</v>
      </c>
      <c r="G520" s="67">
        <v>150.46</v>
      </c>
      <c r="H520" s="67">
        <v>0</v>
      </c>
      <c r="I520" s="67">
        <v>0</v>
      </c>
      <c r="K520" s="3">
        <v>30</v>
      </c>
      <c r="L520" s="2">
        <v>42005</v>
      </c>
      <c r="M520" s="2">
        <v>42369</v>
      </c>
      <c r="N520" s="3">
        <v>0</v>
      </c>
      <c r="P520" s="3">
        <v>12.43</v>
      </c>
      <c r="Q520" s="92">
        <f>IF(J520-F520&gt;0,IF(R520="S",J520-F520,0),0)</f>
        <v>0</v>
      </c>
      <c r="R520" s="67" t="str">
        <f>IF(G520-H520-I520-P520&gt;0,"N","S")</f>
        <v>N</v>
      </c>
      <c r="S520" s="3">
        <f>IF(G520-H520-I520-P520&gt;0,G520-H520-I520-P520,0)</f>
        <v>138.03</v>
      </c>
      <c r="T520" s="67">
        <f>IF(J520-D520&gt;0,IF(R520="S",J520-D520,0),0)</f>
        <v>0</v>
      </c>
      <c r="U520" s="67">
        <f>IF(R520="S",H520*Q520,0)</f>
        <v>0</v>
      </c>
      <c r="V520" s="3">
        <f>IF(R520="S",H520*T520,0)</f>
        <v>0</v>
      </c>
      <c r="W520" s="3">
        <f>IF(R520="S",J520-F520-K520,0)</f>
        <v>0</v>
      </c>
      <c r="X520" s="3">
        <f>IF(R520="S",H520*W520,0)</f>
        <v>0</v>
      </c>
      <c r="Z520" s="2"/>
      <c r="AB520" s="2"/>
      <c r="AC520" s="2"/>
    </row>
    <row r="521" spans="1:29" ht="12.75">
      <c r="A521" s="3">
        <v>2015</v>
      </c>
      <c r="B521" s="3">
        <v>3192</v>
      </c>
      <c r="C521" s="1" t="s">
        <v>245</v>
      </c>
      <c r="D521" s="2">
        <v>42129</v>
      </c>
      <c r="E521" s="1" t="s">
        <v>669</v>
      </c>
      <c r="F521" s="2">
        <v>42149</v>
      </c>
      <c r="G521" s="67">
        <v>150.46</v>
      </c>
      <c r="H521" s="67">
        <v>0</v>
      </c>
      <c r="I521" s="67">
        <v>0</v>
      </c>
      <c r="K521" s="3">
        <v>30</v>
      </c>
      <c r="L521" s="2">
        <v>42005</v>
      </c>
      <c r="M521" s="2">
        <v>42369</v>
      </c>
      <c r="N521" s="3">
        <v>0</v>
      </c>
      <c r="P521" s="3">
        <v>12.43</v>
      </c>
      <c r="Q521" s="92">
        <f>IF(J521-F521&gt;0,IF(R521="S",J521-F521,0),0)</f>
        <v>0</v>
      </c>
      <c r="R521" s="67" t="str">
        <f>IF(G521-H521-I521-P521&gt;0,"N","S")</f>
        <v>N</v>
      </c>
      <c r="S521" s="3">
        <f>IF(G521-H521-I521-P521&gt;0,G521-H521-I521-P521,0)</f>
        <v>138.03</v>
      </c>
      <c r="T521" s="67">
        <f>IF(J521-D521&gt;0,IF(R521="S",J521-D521,0),0)</f>
        <v>0</v>
      </c>
      <c r="U521" s="67">
        <f>IF(R521="S",H521*Q521,0)</f>
        <v>0</v>
      </c>
      <c r="V521" s="3">
        <f>IF(R521="S",H521*T521,0)</f>
        <v>0</v>
      </c>
      <c r="W521" s="3">
        <f>IF(R521="S",J521-F521-K521,0)</f>
        <v>0</v>
      </c>
      <c r="X521" s="3">
        <f>IF(R521="S",H521*W521,0)</f>
        <v>0</v>
      </c>
      <c r="Z521" s="2"/>
      <c r="AB521" s="2"/>
      <c r="AC521" s="2"/>
    </row>
    <row r="522" spans="1:29" ht="12.75">
      <c r="A522" s="3">
        <v>2015</v>
      </c>
      <c r="B522" s="3">
        <v>3193</v>
      </c>
      <c r="C522" s="1" t="s">
        <v>245</v>
      </c>
      <c r="D522" s="2">
        <v>42129</v>
      </c>
      <c r="E522" s="1" t="s">
        <v>670</v>
      </c>
      <c r="F522" s="2">
        <v>42149</v>
      </c>
      <c r="G522" s="67">
        <v>150.46</v>
      </c>
      <c r="H522" s="67">
        <v>0</v>
      </c>
      <c r="I522" s="67">
        <v>0</v>
      </c>
      <c r="K522" s="3">
        <v>30</v>
      </c>
      <c r="L522" s="2">
        <v>42005</v>
      </c>
      <c r="M522" s="2">
        <v>42369</v>
      </c>
      <c r="N522" s="3">
        <v>0</v>
      </c>
      <c r="P522" s="3">
        <v>12.43</v>
      </c>
      <c r="Q522" s="92">
        <f>IF(J522-F522&gt;0,IF(R522="S",J522-F522,0),0)</f>
        <v>0</v>
      </c>
      <c r="R522" s="67" t="str">
        <f>IF(G522-H522-I522-P522&gt;0,"N","S")</f>
        <v>N</v>
      </c>
      <c r="S522" s="3">
        <f>IF(G522-H522-I522-P522&gt;0,G522-H522-I522-P522,0)</f>
        <v>138.03</v>
      </c>
      <c r="T522" s="67">
        <f>IF(J522-D522&gt;0,IF(R522="S",J522-D522,0),0)</f>
        <v>0</v>
      </c>
      <c r="U522" s="67">
        <f>IF(R522="S",H522*Q522,0)</f>
        <v>0</v>
      </c>
      <c r="V522" s="3">
        <f>IF(R522="S",H522*T522,0)</f>
        <v>0</v>
      </c>
      <c r="W522" s="3">
        <f>IF(R522="S",J522-F522-K522,0)</f>
        <v>0</v>
      </c>
      <c r="X522" s="3">
        <f>IF(R522="S",H522*W522,0)</f>
        <v>0</v>
      </c>
      <c r="Z522" s="2"/>
      <c r="AB522" s="2"/>
      <c r="AC522" s="2"/>
    </row>
    <row r="523" spans="1:29" ht="12.75">
      <c r="A523" s="3">
        <v>2015</v>
      </c>
      <c r="B523" s="3">
        <v>3210</v>
      </c>
      <c r="C523" s="1" t="s">
        <v>245</v>
      </c>
      <c r="D523" s="2">
        <v>42129</v>
      </c>
      <c r="E523" s="1" t="s">
        <v>671</v>
      </c>
      <c r="F523" s="2">
        <v>42150</v>
      </c>
      <c r="G523" s="67">
        <v>150.46</v>
      </c>
      <c r="H523" s="67">
        <v>0</v>
      </c>
      <c r="I523" s="67">
        <v>0</v>
      </c>
      <c r="K523" s="3">
        <v>30</v>
      </c>
      <c r="L523" s="2">
        <v>42005</v>
      </c>
      <c r="M523" s="2">
        <v>42369</v>
      </c>
      <c r="N523" s="3">
        <v>0</v>
      </c>
      <c r="P523" s="3">
        <v>12.43</v>
      </c>
      <c r="Q523" s="92">
        <f>IF(J523-F523&gt;0,IF(R523="S",J523-F523,0),0)</f>
        <v>0</v>
      </c>
      <c r="R523" s="67" t="str">
        <f>IF(G523-H523-I523-P523&gt;0,"N","S")</f>
        <v>N</v>
      </c>
      <c r="S523" s="3">
        <f>IF(G523-H523-I523-P523&gt;0,G523-H523-I523-P523,0)</f>
        <v>138.03</v>
      </c>
      <c r="T523" s="67">
        <f>IF(J523-D523&gt;0,IF(R523="S",J523-D523,0),0)</f>
        <v>0</v>
      </c>
      <c r="U523" s="67">
        <f>IF(R523="S",H523*Q523,0)</f>
        <v>0</v>
      </c>
      <c r="V523" s="3">
        <f>IF(R523="S",H523*T523,0)</f>
        <v>0</v>
      </c>
      <c r="W523" s="3">
        <f>IF(R523="S",J523-F523-K523,0)</f>
        <v>0</v>
      </c>
      <c r="X523" s="3">
        <f>IF(R523="S",H523*W523,0)</f>
        <v>0</v>
      </c>
      <c r="Z523" s="2"/>
      <c r="AB523" s="2"/>
      <c r="AC523" s="2"/>
    </row>
    <row r="524" spans="1:29" ht="12.75">
      <c r="A524" s="3">
        <v>2015</v>
      </c>
      <c r="B524" s="3">
        <v>3211</v>
      </c>
      <c r="C524" s="1" t="s">
        <v>245</v>
      </c>
      <c r="D524" s="2">
        <v>42129</v>
      </c>
      <c r="E524" s="1" t="s">
        <v>672</v>
      </c>
      <c r="F524" s="2">
        <v>42150</v>
      </c>
      <c r="G524" s="67">
        <v>150.46</v>
      </c>
      <c r="H524" s="67">
        <v>0</v>
      </c>
      <c r="I524" s="67">
        <v>0</v>
      </c>
      <c r="K524" s="3">
        <v>30</v>
      </c>
      <c r="L524" s="2">
        <v>42005</v>
      </c>
      <c r="M524" s="2">
        <v>42369</v>
      </c>
      <c r="N524" s="3">
        <v>0</v>
      </c>
      <c r="P524" s="3">
        <v>12.43</v>
      </c>
      <c r="Q524" s="92">
        <f>IF(J524-F524&gt;0,IF(R524="S",J524-F524,0),0)</f>
        <v>0</v>
      </c>
      <c r="R524" s="67" t="str">
        <f>IF(G524-H524-I524-P524&gt;0,"N","S")</f>
        <v>N</v>
      </c>
      <c r="S524" s="3">
        <f>IF(G524-H524-I524-P524&gt;0,G524-H524-I524-P524,0)</f>
        <v>138.03</v>
      </c>
      <c r="T524" s="67">
        <f>IF(J524-D524&gt;0,IF(R524="S",J524-D524,0),0)</f>
        <v>0</v>
      </c>
      <c r="U524" s="67">
        <f>IF(R524="S",H524*Q524,0)</f>
        <v>0</v>
      </c>
      <c r="V524" s="3">
        <f>IF(R524="S",H524*T524,0)</f>
        <v>0</v>
      </c>
      <c r="W524" s="3">
        <f>IF(R524="S",J524-F524-K524,0)</f>
        <v>0</v>
      </c>
      <c r="X524" s="3">
        <f>IF(R524="S",H524*W524,0)</f>
        <v>0</v>
      </c>
      <c r="Z524" s="2"/>
      <c r="AB524" s="2"/>
      <c r="AC524" s="2"/>
    </row>
    <row r="525" spans="1:29" ht="12.75">
      <c r="A525" s="3">
        <v>2015</v>
      </c>
      <c r="B525" s="3">
        <v>3212</v>
      </c>
      <c r="C525" s="1" t="s">
        <v>245</v>
      </c>
      <c r="D525" s="2">
        <v>42129</v>
      </c>
      <c r="E525" s="1" t="s">
        <v>673</v>
      </c>
      <c r="F525" s="2">
        <v>42150</v>
      </c>
      <c r="G525" s="67">
        <v>150.46</v>
      </c>
      <c r="H525" s="67">
        <v>0</v>
      </c>
      <c r="I525" s="67">
        <v>0</v>
      </c>
      <c r="K525" s="3">
        <v>30</v>
      </c>
      <c r="L525" s="2">
        <v>42005</v>
      </c>
      <c r="M525" s="2">
        <v>42369</v>
      </c>
      <c r="N525" s="3">
        <v>0</v>
      </c>
      <c r="P525" s="3">
        <v>12.43</v>
      </c>
      <c r="Q525" s="92">
        <f>IF(J525-F525&gt;0,IF(R525="S",J525-F525,0),0)</f>
        <v>0</v>
      </c>
      <c r="R525" s="67" t="str">
        <f>IF(G525-H525-I525-P525&gt;0,"N","S")</f>
        <v>N</v>
      </c>
      <c r="S525" s="3">
        <f>IF(G525-H525-I525-P525&gt;0,G525-H525-I525-P525,0)</f>
        <v>138.03</v>
      </c>
      <c r="T525" s="67">
        <f>IF(J525-D525&gt;0,IF(R525="S",J525-D525,0),0)</f>
        <v>0</v>
      </c>
      <c r="U525" s="67">
        <f>IF(R525="S",H525*Q525,0)</f>
        <v>0</v>
      </c>
      <c r="V525" s="3">
        <f>IF(R525="S",H525*T525,0)</f>
        <v>0</v>
      </c>
      <c r="W525" s="3">
        <f>IF(R525="S",J525-F525-K525,0)</f>
        <v>0</v>
      </c>
      <c r="X525" s="3">
        <f>IF(R525="S",H525*W525,0)</f>
        <v>0</v>
      </c>
      <c r="Z525" s="2"/>
      <c r="AB525" s="2"/>
      <c r="AC525" s="2"/>
    </row>
    <row r="526" spans="1:29" ht="12.75">
      <c r="A526" s="3">
        <v>2015</v>
      </c>
      <c r="B526" s="3">
        <v>3213</v>
      </c>
      <c r="C526" s="1" t="s">
        <v>245</v>
      </c>
      <c r="D526" s="2">
        <v>42129</v>
      </c>
      <c r="E526" s="1" t="s">
        <v>674</v>
      </c>
      <c r="F526" s="2">
        <v>42150</v>
      </c>
      <c r="G526" s="67">
        <v>144.78</v>
      </c>
      <c r="H526" s="67">
        <v>0</v>
      </c>
      <c r="I526" s="67">
        <v>0</v>
      </c>
      <c r="K526" s="3">
        <v>30</v>
      </c>
      <c r="L526" s="2">
        <v>42005</v>
      </c>
      <c r="M526" s="2">
        <v>42369</v>
      </c>
      <c r="N526" s="3">
        <v>0</v>
      </c>
      <c r="P526" s="3">
        <v>12.43</v>
      </c>
      <c r="Q526" s="92">
        <f>IF(J526-F526&gt;0,IF(R526="S",J526-F526,0),0)</f>
        <v>0</v>
      </c>
      <c r="R526" s="67" t="str">
        <f>IF(G526-H526-I526-P526&gt;0,"N","S")</f>
        <v>N</v>
      </c>
      <c r="S526" s="3">
        <f>IF(G526-H526-I526-P526&gt;0,G526-H526-I526-P526,0)</f>
        <v>132.35</v>
      </c>
      <c r="T526" s="67">
        <f>IF(J526-D526&gt;0,IF(R526="S",J526-D526,0),0)</f>
        <v>0</v>
      </c>
      <c r="U526" s="67">
        <f>IF(R526="S",H526*Q526,0)</f>
        <v>0</v>
      </c>
      <c r="V526" s="3">
        <f>IF(R526="S",H526*T526,0)</f>
        <v>0</v>
      </c>
      <c r="W526" s="3">
        <f>IF(R526="S",J526-F526-K526,0)</f>
        <v>0</v>
      </c>
      <c r="X526" s="3">
        <f>IF(R526="S",H526*W526,0)</f>
        <v>0</v>
      </c>
      <c r="Z526" s="2"/>
      <c r="AB526" s="2"/>
      <c r="AC526" s="2"/>
    </row>
    <row r="527" spans="1:29" ht="12.75">
      <c r="A527" s="3">
        <v>2015</v>
      </c>
      <c r="B527" s="3">
        <v>3214</v>
      </c>
      <c r="C527" s="1" t="s">
        <v>245</v>
      </c>
      <c r="D527" s="2">
        <v>42129</v>
      </c>
      <c r="E527" s="1" t="s">
        <v>675</v>
      </c>
      <c r="F527" s="2">
        <v>42150</v>
      </c>
      <c r="G527" s="67">
        <v>148.21</v>
      </c>
      <c r="H527" s="67">
        <v>0</v>
      </c>
      <c r="I527" s="67">
        <v>0</v>
      </c>
      <c r="K527" s="3">
        <v>30</v>
      </c>
      <c r="L527" s="2">
        <v>42005</v>
      </c>
      <c r="M527" s="2">
        <v>42369</v>
      </c>
      <c r="N527" s="3">
        <v>0</v>
      </c>
      <c r="P527" s="3">
        <v>12.43</v>
      </c>
      <c r="Q527" s="92">
        <f>IF(J527-F527&gt;0,IF(R527="S",J527-F527,0),0)</f>
        <v>0</v>
      </c>
      <c r="R527" s="67" t="str">
        <f>IF(G527-H527-I527-P527&gt;0,"N","S")</f>
        <v>N</v>
      </c>
      <c r="S527" s="3">
        <f>IF(G527-H527-I527-P527&gt;0,G527-H527-I527-P527,0)</f>
        <v>135.78</v>
      </c>
      <c r="T527" s="67">
        <f>IF(J527-D527&gt;0,IF(R527="S",J527-D527,0),0)</f>
        <v>0</v>
      </c>
      <c r="U527" s="67">
        <f>IF(R527="S",H527*Q527,0)</f>
        <v>0</v>
      </c>
      <c r="V527" s="3">
        <f>IF(R527="S",H527*T527,0)</f>
        <v>0</v>
      </c>
      <c r="W527" s="3">
        <f>IF(R527="S",J527-F527-K527,0)</f>
        <v>0</v>
      </c>
      <c r="X527" s="3">
        <f>IF(R527="S",H527*W527,0)</f>
        <v>0</v>
      </c>
      <c r="Z527" s="2"/>
      <c r="AB527" s="2"/>
      <c r="AC527" s="2"/>
    </row>
    <row r="528" spans="1:29" ht="12.75">
      <c r="A528" s="3">
        <v>2015</v>
      </c>
      <c r="B528" s="3">
        <v>3215</v>
      </c>
      <c r="C528" s="1" t="s">
        <v>245</v>
      </c>
      <c r="D528" s="2">
        <v>42129</v>
      </c>
      <c r="E528" s="1" t="s">
        <v>676</v>
      </c>
      <c r="F528" s="2">
        <v>42150</v>
      </c>
      <c r="G528" s="67">
        <v>150.16</v>
      </c>
      <c r="H528" s="67">
        <v>0</v>
      </c>
      <c r="I528" s="67">
        <v>0</v>
      </c>
      <c r="K528" s="3">
        <v>30</v>
      </c>
      <c r="L528" s="2">
        <v>42005</v>
      </c>
      <c r="M528" s="2">
        <v>42369</v>
      </c>
      <c r="N528" s="3">
        <v>0</v>
      </c>
      <c r="P528" s="3">
        <v>12.43</v>
      </c>
      <c r="Q528" s="92">
        <f>IF(J528-F528&gt;0,IF(R528="S",J528-F528,0),0)</f>
        <v>0</v>
      </c>
      <c r="R528" s="67" t="str">
        <f>IF(G528-H528-I528-P528&gt;0,"N","S")</f>
        <v>N</v>
      </c>
      <c r="S528" s="3">
        <f>IF(G528-H528-I528-P528&gt;0,G528-H528-I528-P528,0)</f>
        <v>137.73</v>
      </c>
      <c r="T528" s="67">
        <f>IF(J528-D528&gt;0,IF(R528="S",J528-D528,0),0)</f>
        <v>0</v>
      </c>
      <c r="U528" s="67">
        <f>IF(R528="S",H528*Q528,0)</f>
        <v>0</v>
      </c>
      <c r="V528" s="3">
        <f>IF(R528="S",H528*T528,0)</f>
        <v>0</v>
      </c>
      <c r="W528" s="3">
        <f>IF(R528="S",J528-F528-K528,0)</f>
        <v>0</v>
      </c>
      <c r="X528" s="3">
        <f>IF(R528="S",H528*W528,0)</f>
        <v>0</v>
      </c>
      <c r="Z528" s="2"/>
      <c r="AB528" s="2"/>
      <c r="AC528" s="2"/>
    </row>
    <row r="529" spans="1:29" ht="12.75">
      <c r="A529" s="3">
        <v>2015</v>
      </c>
      <c r="B529" s="3">
        <v>3216</v>
      </c>
      <c r="C529" s="1" t="s">
        <v>245</v>
      </c>
      <c r="D529" s="2">
        <v>42129</v>
      </c>
      <c r="E529" s="1" t="s">
        <v>677</v>
      </c>
      <c r="F529" s="2">
        <v>42150</v>
      </c>
      <c r="G529" s="67">
        <v>236.89</v>
      </c>
      <c r="H529" s="67">
        <v>0</v>
      </c>
      <c r="I529" s="67">
        <v>0</v>
      </c>
      <c r="K529" s="3">
        <v>30</v>
      </c>
      <c r="L529" s="2">
        <v>42005</v>
      </c>
      <c r="M529" s="2">
        <v>42369</v>
      </c>
      <c r="N529" s="3">
        <v>0</v>
      </c>
      <c r="P529" s="3">
        <v>19.57</v>
      </c>
      <c r="Q529" s="92">
        <f>IF(J529-F529&gt;0,IF(R529="S",J529-F529,0),0)</f>
        <v>0</v>
      </c>
      <c r="R529" s="67" t="str">
        <f>IF(G529-H529-I529-P529&gt;0,"N","S")</f>
        <v>N</v>
      </c>
      <c r="S529" s="3">
        <f>IF(G529-H529-I529-P529&gt;0,G529-H529-I529-P529,0)</f>
        <v>217.32</v>
      </c>
      <c r="T529" s="67">
        <f>IF(J529-D529&gt;0,IF(R529="S",J529-D529,0),0)</f>
        <v>0</v>
      </c>
      <c r="U529" s="67">
        <f>IF(R529="S",H529*Q529,0)</f>
        <v>0</v>
      </c>
      <c r="V529" s="3">
        <f>IF(R529="S",H529*T529,0)</f>
        <v>0</v>
      </c>
      <c r="W529" s="3">
        <f>IF(R529="S",J529-F529-K529,0)</f>
        <v>0</v>
      </c>
      <c r="X529" s="3">
        <f>IF(R529="S",H529*W529,0)</f>
        <v>0</v>
      </c>
      <c r="Z529" s="2"/>
      <c r="AB529" s="2"/>
      <c r="AC529" s="2"/>
    </row>
    <row r="530" spans="1:29" ht="12.75">
      <c r="A530" s="3">
        <v>2015</v>
      </c>
      <c r="B530" s="3">
        <v>3217</v>
      </c>
      <c r="C530" s="1" t="s">
        <v>245</v>
      </c>
      <c r="D530" s="2">
        <v>42129</v>
      </c>
      <c r="E530" s="1" t="s">
        <v>678</v>
      </c>
      <c r="F530" s="2">
        <v>42150</v>
      </c>
      <c r="G530" s="67">
        <v>237.1</v>
      </c>
      <c r="H530" s="67">
        <v>0</v>
      </c>
      <c r="I530" s="67">
        <v>0</v>
      </c>
      <c r="K530" s="3">
        <v>30</v>
      </c>
      <c r="L530" s="2">
        <v>42005</v>
      </c>
      <c r="M530" s="2">
        <v>42369</v>
      </c>
      <c r="N530" s="3">
        <v>0</v>
      </c>
      <c r="P530" s="3">
        <v>19.59</v>
      </c>
      <c r="Q530" s="92">
        <f>IF(J530-F530&gt;0,IF(R530="S",J530-F530,0),0)</f>
        <v>0</v>
      </c>
      <c r="R530" s="67" t="str">
        <f>IF(G530-H530-I530-P530&gt;0,"N","S")</f>
        <v>N</v>
      </c>
      <c r="S530" s="3">
        <f>IF(G530-H530-I530-P530&gt;0,G530-H530-I530-P530,0)</f>
        <v>217.51</v>
      </c>
      <c r="T530" s="67">
        <f>IF(J530-D530&gt;0,IF(R530="S",J530-D530,0),0)</f>
        <v>0</v>
      </c>
      <c r="U530" s="67">
        <f>IF(R530="S",H530*Q530,0)</f>
        <v>0</v>
      </c>
      <c r="V530" s="3">
        <f>IF(R530="S",H530*T530,0)</f>
        <v>0</v>
      </c>
      <c r="W530" s="3">
        <f>IF(R530="S",J530-F530-K530,0)</f>
        <v>0</v>
      </c>
      <c r="X530" s="3">
        <f>IF(R530="S",H530*W530,0)</f>
        <v>0</v>
      </c>
      <c r="Z530" s="2"/>
      <c r="AB530" s="2"/>
      <c r="AC530" s="2"/>
    </row>
    <row r="531" spans="1:29" ht="12.75">
      <c r="A531" s="3">
        <v>2015</v>
      </c>
      <c r="B531" s="3">
        <v>3218</v>
      </c>
      <c r="C531" s="1" t="s">
        <v>245</v>
      </c>
      <c r="D531" s="2">
        <v>42129</v>
      </c>
      <c r="E531" s="1" t="s">
        <v>679</v>
      </c>
      <c r="F531" s="2">
        <v>42150</v>
      </c>
      <c r="G531" s="67">
        <v>236.89</v>
      </c>
      <c r="H531" s="67">
        <v>0</v>
      </c>
      <c r="I531" s="67">
        <v>0</v>
      </c>
      <c r="K531" s="3">
        <v>30</v>
      </c>
      <c r="L531" s="2">
        <v>42005</v>
      </c>
      <c r="M531" s="2">
        <v>42369</v>
      </c>
      <c r="N531" s="3">
        <v>0</v>
      </c>
      <c r="P531" s="3">
        <v>19.57</v>
      </c>
      <c r="Q531" s="92">
        <f>IF(J531-F531&gt;0,IF(R531="S",J531-F531,0),0)</f>
        <v>0</v>
      </c>
      <c r="R531" s="67" t="str">
        <f>IF(G531-H531-I531-P531&gt;0,"N","S")</f>
        <v>N</v>
      </c>
      <c r="S531" s="3">
        <f>IF(G531-H531-I531-P531&gt;0,G531-H531-I531-P531,0)</f>
        <v>217.32</v>
      </c>
      <c r="T531" s="67">
        <f>IF(J531-D531&gt;0,IF(R531="S",J531-D531,0),0)</f>
        <v>0</v>
      </c>
      <c r="U531" s="67">
        <f>IF(R531="S",H531*Q531,0)</f>
        <v>0</v>
      </c>
      <c r="V531" s="3">
        <f>IF(R531="S",H531*T531,0)</f>
        <v>0</v>
      </c>
      <c r="W531" s="3">
        <f>IF(R531="S",J531-F531-K531,0)</f>
        <v>0</v>
      </c>
      <c r="X531" s="3">
        <f>IF(R531="S",H531*W531,0)</f>
        <v>0</v>
      </c>
      <c r="Z531" s="2"/>
      <c r="AB531" s="2"/>
      <c r="AC531" s="2"/>
    </row>
    <row r="532" spans="1:29" ht="12.75">
      <c r="A532" s="3">
        <v>2015</v>
      </c>
      <c r="B532" s="3">
        <v>3219</v>
      </c>
      <c r="C532" s="1" t="s">
        <v>245</v>
      </c>
      <c r="D532" s="2">
        <v>42129</v>
      </c>
      <c r="E532" s="1" t="s">
        <v>680</v>
      </c>
      <c r="F532" s="2">
        <v>42150</v>
      </c>
      <c r="G532" s="67">
        <v>149.94</v>
      </c>
      <c r="H532" s="67">
        <v>0</v>
      </c>
      <c r="I532" s="67">
        <v>0</v>
      </c>
      <c r="K532" s="3">
        <v>30</v>
      </c>
      <c r="L532" s="2">
        <v>42005</v>
      </c>
      <c r="M532" s="2">
        <v>42369</v>
      </c>
      <c r="N532" s="3">
        <v>0</v>
      </c>
      <c r="P532" s="3">
        <v>12.41</v>
      </c>
      <c r="Q532" s="92">
        <f>IF(J532-F532&gt;0,IF(R532="S",J532-F532,0),0)</f>
        <v>0</v>
      </c>
      <c r="R532" s="67" t="str">
        <f>IF(G532-H532-I532-P532&gt;0,"N","S")</f>
        <v>N</v>
      </c>
      <c r="S532" s="3">
        <f>IF(G532-H532-I532-P532&gt;0,G532-H532-I532-P532,0)</f>
        <v>137.53</v>
      </c>
      <c r="T532" s="67">
        <f>IF(J532-D532&gt;0,IF(R532="S",J532-D532,0),0)</f>
        <v>0</v>
      </c>
      <c r="U532" s="67">
        <f>IF(R532="S",H532*Q532,0)</f>
        <v>0</v>
      </c>
      <c r="V532" s="3">
        <f>IF(R532="S",H532*T532,0)</f>
        <v>0</v>
      </c>
      <c r="W532" s="3">
        <f>IF(R532="S",J532-F532-K532,0)</f>
        <v>0</v>
      </c>
      <c r="X532" s="3">
        <f>IF(R532="S",H532*W532,0)</f>
        <v>0</v>
      </c>
      <c r="Z532" s="2"/>
      <c r="AB532" s="2"/>
      <c r="AC532" s="2"/>
    </row>
    <row r="533" spans="1:29" ht="12.75">
      <c r="A533" s="3">
        <v>2015</v>
      </c>
      <c r="B533" s="3">
        <v>3220</v>
      </c>
      <c r="C533" s="1" t="s">
        <v>245</v>
      </c>
      <c r="D533" s="2">
        <v>42129</v>
      </c>
      <c r="E533" s="1" t="s">
        <v>681</v>
      </c>
      <c r="F533" s="2">
        <v>42150</v>
      </c>
      <c r="G533" s="67">
        <v>150.16</v>
      </c>
      <c r="H533" s="67">
        <v>0</v>
      </c>
      <c r="I533" s="67">
        <v>0</v>
      </c>
      <c r="K533" s="3">
        <v>30</v>
      </c>
      <c r="L533" s="2">
        <v>42005</v>
      </c>
      <c r="M533" s="2">
        <v>42369</v>
      </c>
      <c r="N533" s="3">
        <v>0</v>
      </c>
      <c r="P533" s="3">
        <v>12.43</v>
      </c>
      <c r="Q533" s="92">
        <f>IF(J533-F533&gt;0,IF(R533="S",J533-F533,0),0)</f>
        <v>0</v>
      </c>
      <c r="R533" s="67" t="str">
        <f>IF(G533-H533-I533-P533&gt;0,"N","S")</f>
        <v>N</v>
      </c>
      <c r="S533" s="3">
        <f>IF(G533-H533-I533-P533&gt;0,G533-H533-I533-P533,0)</f>
        <v>137.73</v>
      </c>
      <c r="T533" s="67">
        <f>IF(J533-D533&gt;0,IF(R533="S",J533-D533,0),0)</f>
        <v>0</v>
      </c>
      <c r="U533" s="67">
        <f>IF(R533="S",H533*Q533,0)</f>
        <v>0</v>
      </c>
      <c r="V533" s="3">
        <f>IF(R533="S",H533*T533,0)</f>
        <v>0</v>
      </c>
      <c r="W533" s="3">
        <f>IF(R533="S",J533-F533-K533,0)</f>
        <v>0</v>
      </c>
      <c r="X533" s="3">
        <f>IF(R533="S",H533*W533,0)</f>
        <v>0</v>
      </c>
      <c r="Z533" s="2"/>
      <c r="AB533" s="2"/>
      <c r="AC533" s="2"/>
    </row>
    <row r="534" spans="1:29" ht="12.75">
      <c r="A534" s="3">
        <v>2015</v>
      </c>
      <c r="B534" s="3">
        <v>3222</v>
      </c>
      <c r="C534" s="1" t="s">
        <v>245</v>
      </c>
      <c r="D534" s="2">
        <v>42129</v>
      </c>
      <c r="E534" s="1" t="s">
        <v>682</v>
      </c>
      <c r="F534" s="2">
        <v>42150</v>
      </c>
      <c r="G534" s="67">
        <v>29.01</v>
      </c>
      <c r="H534" s="67">
        <v>0</v>
      </c>
      <c r="I534" s="67">
        <v>0</v>
      </c>
      <c r="K534" s="3">
        <v>30</v>
      </c>
      <c r="L534" s="2">
        <v>42005</v>
      </c>
      <c r="M534" s="2">
        <v>42369</v>
      </c>
      <c r="N534" s="3">
        <v>0</v>
      </c>
      <c r="P534" s="3">
        <v>7.52</v>
      </c>
      <c r="Q534" s="92">
        <f>IF(J534-F534&gt;0,IF(R534="S",J534-F534,0),0)</f>
        <v>0</v>
      </c>
      <c r="R534" s="67" t="str">
        <f>IF(G534-H534-I534-P534&gt;0,"N","S")</f>
        <v>N</v>
      </c>
      <c r="S534" s="3">
        <f>IF(G534-H534-I534-P534&gt;0,G534-H534-I534-P534,0)</f>
        <v>21.49</v>
      </c>
      <c r="T534" s="67">
        <f>IF(J534-D534&gt;0,IF(R534="S",J534-D534,0),0)</f>
        <v>0</v>
      </c>
      <c r="U534" s="67">
        <f>IF(R534="S",H534*Q534,0)</f>
        <v>0</v>
      </c>
      <c r="V534" s="3">
        <f>IF(R534="S",H534*T534,0)</f>
        <v>0</v>
      </c>
      <c r="W534" s="3">
        <f>IF(R534="S",J534-F534-K534,0)</f>
        <v>0</v>
      </c>
      <c r="X534" s="3">
        <f>IF(R534="S",H534*W534,0)</f>
        <v>0</v>
      </c>
      <c r="Z534" s="2"/>
      <c r="AB534" s="2"/>
      <c r="AC534" s="2"/>
    </row>
    <row r="535" spans="1:29" ht="12.75">
      <c r="A535" s="3">
        <v>2015</v>
      </c>
      <c r="B535" s="3">
        <v>3263</v>
      </c>
      <c r="C535" s="1" t="s">
        <v>683</v>
      </c>
      <c r="D535" s="2">
        <v>42142</v>
      </c>
      <c r="E535" s="1" t="s">
        <v>684</v>
      </c>
      <c r="F535" s="2">
        <v>42149</v>
      </c>
      <c r="G535" s="67">
        <v>62.42</v>
      </c>
      <c r="H535" s="67">
        <v>0</v>
      </c>
      <c r="I535" s="67">
        <v>0</v>
      </c>
      <c r="K535" s="3">
        <v>30</v>
      </c>
      <c r="L535" s="2">
        <v>42005</v>
      </c>
      <c r="M535" s="2">
        <v>42369</v>
      </c>
      <c r="N535" s="3">
        <v>0</v>
      </c>
      <c r="P535" s="3">
        <v>11.26</v>
      </c>
      <c r="Q535" s="92">
        <f>IF(J535-F535&gt;0,IF(R535="S",J535-F535,0),0)</f>
        <v>0</v>
      </c>
      <c r="R535" s="67" t="str">
        <f>IF(G535-H535-I535-P535&gt;0,"N","S")</f>
        <v>N</v>
      </c>
      <c r="S535" s="3">
        <f>IF(G535-H535-I535-P535&gt;0,G535-H535-I535-P535,0)</f>
        <v>51.16</v>
      </c>
      <c r="T535" s="67">
        <f>IF(J535-D535&gt;0,IF(R535="S",J535-D535,0),0)</f>
        <v>0</v>
      </c>
      <c r="U535" s="67">
        <f>IF(R535="S",H535*Q535,0)</f>
        <v>0</v>
      </c>
      <c r="V535" s="3">
        <f>IF(R535="S",H535*T535,0)</f>
        <v>0</v>
      </c>
      <c r="W535" s="3">
        <f>IF(R535="S",J535-F535-K535,0)</f>
        <v>0</v>
      </c>
      <c r="X535" s="3">
        <f>IF(R535="S",H535*W535,0)</f>
        <v>0</v>
      </c>
      <c r="Z535" s="2"/>
      <c r="AB535" s="2"/>
      <c r="AC535" s="2"/>
    </row>
    <row r="536" spans="1:29" ht="12.75">
      <c r="A536" s="3">
        <v>2015</v>
      </c>
      <c r="B536" s="3">
        <v>3266</v>
      </c>
      <c r="C536" s="1" t="s">
        <v>683</v>
      </c>
      <c r="D536" s="2">
        <v>42142</v>
      </c>
      <c r="E536" s="1" t="s">
        <v>685</v>
      </c>
      <c r="F536" s="2">
        <v>42149</v>
      </c>
      <c r="G536" s="67">
        <v>46.27</v>
      </c>
      <c r="H536" s="67">
        <v>0</v>
      </c>
      <c r="I536" s="67">
        <v>0</v>
      </c>
      <c r="K536" s="3">
        <v>30</v>
      </c>
      <c r="L536" s="2">
        <v>42005</v>
      </c>
      <c r="M536" s="2">
        <v>42369</v>
      </c>
      <c r="N536" s="3">
        <v>0</v>
      </c>
      <c r="P536" s="3">
        <v>8.34</v>
      </c>
      <c r="Q536" s="92">
        <f>IF(J536-F536&gt;0,IF(R536="S",J536-F536,0),0)</f>
        <v>0</v>
      </c>
      <c r="R536" s="67" t="str">
        <f>IF(G536-H536-I536-P536&gt;0,"N","S")</f>
        <v>N</v>
      </c>
      <c r="S536" s="3">
        <f>IF(G536-H536-I536-P536&gt;0,G536-H536-I536-P536,0)</f>
        <v>37.93</v>
      </c>
      <c r="T536" s="67">
        <f>IF(J536-D536&gt;0,IF(R536="S",J536-D536,0),0)</f>
        <v>0</v>
      </c>
      <c r="U536" s="67">
        <f>IF(R536="S",H536*Q536,0)</f>
        <v>0</v>
      </c>
      <c r="V536" s="3">
        <f>IF(R536="S",H536*T536,0)</f>
        <v>0</v>
      </c>
      <c r="W536" s="3">
        <f>IF(R536="S",J536-F536-K536,0)</f>
        <v>0</v>
      </c>
      <c r="X536" s="3">
        <f>IF(R536="S",H536*W536,0)</f>
        <v>0</v>
      </c>
      <c r="Z536" s="2"/>
      <c r="AB536" s="2"/>
      <c r="AC536" s="2"/>
    </row>
    <row r="537" spans="1:29" ht="12.75">
      <c r="A537" s="3">
        <v>2015</v>
      </c>
      <c r="B537" s="3">
        <v>3268</v>
      </c>
      <c r="C537" s="1" t="s">
        <v>207</v>
      </c>
      <c r="D537" s="2">
        <v>42144</v>
      </c>
      <c r="E537" s="1" t="s">
        <v>686</v>
      </c>
      <c r="F537" s="2">
        <v>42149</v>
      </c>
      <c r="G537" s="67">
        <v>31171.65</v>
      </c>
      <c r="H537" s="67">
        <v>0</v>
      </c>
      <c r="I537" s="67">
        <v>0</v>
      </c>
      <c r="K537" s="3">
        <v>30</v>
      </c>
      <c r="L537" s="2">
        <v>42005</v>
      </c>
      <c r="M537" s="2">
        <v>42369</v>
      </c>
      <c r="N537" s="3">
        <v>0</v>
      </c>
      <c r="P537" s="3">
        <v>2833.79</v>
      </c>
      <c r="Q537" s="92">
        <f>IF(J537-F537&gt;0,IF(R537="S",J537-F537,0),0)</f>
        <v>0</v>
      </c>
      <c r="R537" s="67" t="str">
        <f>IF(G537-H537-I537-P537&gt;0,"N","S")</f>
        <v>N</v>
      </c>
      <c r="S537" s="3">
        <f>IF(G537-H537-I537-P537&gt;0,G537-H537-I537-P537,0)</f>
        <v>28337.86</v>
      </c>
      <c r="T537" s="67">
        <f>IF(J537-D537&gt;0,IF(R537="S",J537-D537,0),0)</f>
        <v>0</v>
      </c>
      <c r="U537" s="67">
        <f>IF(R537="S",H537*Q537,0)</f>
        <v>0</v>
      </c>
      <c r="V537" s="3">
        <f>IF(R537="S",H537*T537,0)</f>
        <v>0</v>
      </c>
      <c r="W537" s="3">
        <f>IF(R537="S",J537-F537-K537,0)</f>
        <v>0</v>
      </c>
      <c r="X537" s="3">
        <f>IF(R537="S",H537*W537,0)</f>
        <v>0</v>
      </c>
      <c r="Z537" s="2"/>
      <c r="AB537" s="2"/>
      <c r="AC537" s="2"/>
    </row>
    <row r="538" spans="1:29" ht="12.75">
      <c r="A538" s="3">
        <v>2015</v>
      </c>
      <c r="B538" s="3">
        <v>3269</v>
      </c>
      <c r="C538" s="1" t="s">
        <v>302</v>
      </c>
      <c r="D538" s="2">
        <v>42151</v>
      </c>
      <c r="E538" s="1" t="s">
        <v>688</v>
      </c>
      <c r="F538" s="2">
        <v>42152</v>
      </c>
      <c r="G538" s="67">
        <v>0.02</v>
      </c>
      <c r="H538" s="67">
        <v>0</v>
      </c>
      <c r="I538" s="67">
        <v>0</v>
      </c>
      <c r="K538" s="3">
        <v>30</v>
      </c>
      <c r="L538" s="2">
        <v>42005</v>
      </c>
      <c r="M538" s="2">
        <v>42369</v>
      </c>
      <c r="N538" s="3">
        <v>0</v>
      </c>
      <c r="P538" s="3">
        <v>0.02</v>
      </c>
      <c r="Q538" s="92">
        <f>IF(J538-F538&gt;0,IF(R538="S",J538-F538,0),0)</f>
        <v>0</v>
      </c>
      <c r="R538" s="67" t="str">
        <f>IF(G538-H538-I538-P538&gt;0,"N","S")</f>
        <v>S</v>
      </c>
      <c r="S538" s="3">
        <f>IF(G538-H538-I538-P538&gt;0,G538-H538-I538-P538,0)</f>
        <v>0</v>
      </c>
      <c r="T538" s="67">
        <f>IF(J538-D538&gt;0,IF(R538="S",J538-D538,0),0)</f>
        <v>0</v>
      </c>
      <c r="U538" s="67">
        <f>IF(R538="S",H538*Q538,0)</f>
        <v>0</v>
      </c>
      <c r="V538" s="3">
        <f>IF(R538="S",H538*T538,0)</f>
        <v>0</v>
      </c>
      <c r="W538" s="3">
        <f>IF(R538="S",J538-F538-K538,0)</f>
        <v>-42182</v>
      </c>
      <c r="X538" s="3">
        <f>IF(R538="S",H538*W538,0)</f>
        <v>0</v>
      </c>
      <c r="Z538" s="2"/>
      <c r="AB538" s="2"/>
      <c r="AC538" s="2"/>
    </row>
    <row r="539" spans="1:29" ht="12.75">
      <c r="A539" s="3">
        <v>2015</v>
      </c>
      <c r="B539" s="3">
        <v>3637</v>
      </c>
      <c r="C539" s="1" t="s">
        <v>694</v>
      </c>
      <c r="D539" s="2">
        <v>42158</v>
      </c>
      <c r="E539" s="1" t="s">
        <v>1</v>
      </c>
      <c r="F539" s="2">
        <v>42159</v>
      </c>
      <c r="G539" s="67">
        <v>1110.2</v>
      </c>
      <c r="H539" s="67">
        <v>0</v>
      </c>
      <c r="I539" s="67">
        <v>0</v>
      </c>
      <c r="K539" s="3">
        <v>30</v>
      </c>
      <c r="L539" s="2">
        <v>42005</v>
      </c>
      <c r="M539" s="2">
        <v>42369</v>
      </c>
      <c r="N539" s="3">
        <v>0</v>
      </c>
      <c r="P539" s="3">
        <v>200.2</v>
      </c>
      <c r="Q539" s="92">
        <f>IF(J539-F539&gt;0,IF(R539="S",J539-F539,0),0)</f>
        <v>0</v>
      </c>
      <c r="R539" s="67" t="str">
        <f>IF(G539-H539-I539-P539&gt;0,"N","S")</f>
        <v>N</v>
      </c>
      <c r="S539" s="3">
        <f>IF(G539-H539-I539-P539&gt;0,G539-H539-I539-P539,0)</f>
        <v>910</v>
      </c>
      <c r="T539" s="67">
        <f>IF(J539-D539&gt;0,IF(R539="S",J539-D539,0),0)</f>
        <v>0</v>
      </c>
      <c r="U539" s="67">
        <f>IF(R539="S",H539*Q539,0)</f>
        <v>0</v>
      </c>
      <c r="V539" s="3">
        <f>IF(R539="S",H539*T539,0)</f>
        <v>0</v>
      </c>
      <c r="W539" s="3">
        <f>IF(R539="S",J539-F539-K539,0)</f>
        <v>0</v>
      </c>
      <c r="X539" s="3">
        <f>IF(R539="S",H539*W539,0)</f>
        <v>0</v>
      </c>
      <c r="Z539" s="2"/>
      <c r="AB539" s="2"/>
      <c r="AC539" s="2"/>
    </row>
    <row r="540" spans="1:29" ht="12.75">
      <c r="A540" s="3">
        <v>2015</v>
      </c>
      <c r="B540" s="3">
        <v>3639</v>
      </c>
      <c r="C540" s="1" t="s">
        <v>494</v>
      </c>
      <c r="D540" s="2">
        <v>42158</v>
      </c>
      <c r="E540" s="1" t="s">
        <v>695</v>
      </c>
      <c r="F540" s="2">
        <v>42159</v>
      </c>
      <c r="G540" s="67">
        <v>366</v>
      </c>
      <c r="H540" s="67">
        <v>0</v>
      </c>
      <c r="I540" s="67">
        <v>0</v>
      </c>
      <c r="K540" s="3">
        <v>30</v>
      </c>
      <c r="L540" s="2">
        <v>42005</v>
      </c>
      <c r="M540" s="2">
        <v>42369</v>
      </c>
      <c r="N540" s="3">
        <v>0</v>
      </c>
      <c r="P540" s="3">
        <v>66</v>
      </c>
      <c r="Q540" s="92">
        <f>IF(J540-F540&gt;0,IF(R540="S",J540-F540,0),0)</f>
        <v>0</v>
      </c>
      <c r="R540" s="67" t="str">
        <f>IF(G540-H540-I540-P540&gt;0,"N","S")</f>
        <v>N</v>
      </c>
      <c r="S540" s="3">
        <f>IF(G540-H540-I540-P540&gt;0,G540-H540-I540-P540,0)</f>
        <v>300</v>
      </c>
      <c r="T540" s="67">
        <f>IF(J540-D540&gt;0,IF(R540="S",J540-D540,0),0)</f>
        <v>0</v>
      </c>
      <c r="U540" s="67">
        <f>IF(R540="S",H540*Q540,0)</f>
        <v>0</v>
      </c>
      <c r="V540" s="3">
        <f>IF(R540="S",H540*T540,0)</f>
        <v>0</v>
      </c>
      <c r="W540" s="3">
        <f>IF(R540="S",J540-F540-K540,0)</f>
        <v>0</v>
      </c>
      <c r="X540" s="3">
        <f>IF(R540="S",H540*W540,0)</f>
        <v>0</v>
      </c>
      <c r="Z540" s="2"/>
      <c r="AB540" s="2"/>
      <c r="AC540" s="2"/>
    </row>
    <row r="541" spans="1:29" ht="12.75">
      <c r="A541" s="3">
        <v>2015</v>
      </c>
      <c r="B541" s="3">
        <v>3640</v>
      </c>
      <c r="C541" s="1" t="s">
        <v>494</v>
      </c>
      <c r="D541" s="2">
        <v>42158</v>
      </c>
      <c r="E541" s="1" t="s">
        <v>696</v>
      </c>
      <c r="F541" s="2">
        <v>42159</v>
      </c>
      <c r="G541" s="67">
        <v>561.2</v>
      </c>
      <c r="H541" s="67">
        <v>0</v>
      </c>
      <c r="I541" s="67">
        <v>0</v>
      </c>
      <c r="K541" s="3">
        <v>30</v>
      </c>
      <c r="L541" s="2">
        <v>42005</v>
      </c>
      <c r="M541" s="2">
        <v>42369</v>
      </c>
      <c r="N541" s="3">
        <v>0</v>
      </c>
      <c r="P541" s="3">
        <v>101.2</v>
      </c>
      <c r="Q541" s="92">
        <f>IF(J541-F541&gt;0,IF(R541="S",J541-F541,0),0)</f>
        <v>0</v>
      </c>
      <c r="R541" s="67" t="str">
        <f>IF(G541-H541-I541-P541&gt;0,"N","S")</f>
        <v>N</v>
      </c>
      <c r="S541" s="3">
        <f>IF(G541-H541-I541-P541&gt;0,G541-H541-I541-P541,0)</f>
        <v>460</v>
      </c>
      <c r="T541" s="67">
        <f>IF(J541-D541&gt;0,IF(R541="S",J541-D541,0),0)</f>
        <v>0</v>
      </c>
      <c r="U541" s="67">
        <f>IF(R541="S",H541*Q541,0)</f>
        <v>0</v>
      </c>
      <c r="V541" s="3">
        <f>IF(R541="S",H541*T541,0)</f>
        <v>0</v>
      </c>
      <c r="W541" s="3">
        <f>IF(R541="S",J541-F541-K541,0)</f>
        <v>0</v>
      </c>
      <c r="X541" s="3">
        <f>IF(R541="S",H541*W541,0)</f>
        <v>0</v>
      </c>
      <c r="Z541" s="2"/>
      <c r="AB541" s="2"/>
      <c r="AC541" s="2"/>
    </row>
    <row r="542" spans="1:29" ht="12.75">
      <c r="A542" s="3">
        <v>2015</v>
      </c>
      <c r="B542" s="3">
        <v>3641</v>
      </c>
      <c r="C542" s="1" t="s">
        <v>494</v>
      </c>
      <c r="D542" s="2">
        <v>42158</v>
      </c>
      <c r="E542" s="1" t="s">
        <v>697</v>
      </c>
      <c r="F542" s="2">
        <v>42159</v>
      </c>
      <c r="G542" s="67">
        <v>183</v>
      </c>
      <c r="H542" s="67">
        <v>0</v>
      </c>
      <c r="I542" s="67">
        <v>0</v>
      </c>
      <c r="K542" s="3">
        <v>30</v>
      </c>
      <c r="L542" s="2">
        <v>42005</v>
      </c>
      <c r="M542" s="2">
        <v>42369</v>
      </c>
      <c r="N542" s="3">
        <v>0</v>
      </c>
      <c r="P542" s="3">
        <v>33</v>
      </c>
      <c r="Q542" s="92">
        <f>IF(J542-F542&gt;0,IF(R542="S",J542-F542,0),0)</f>
        <v>0</v>
      </c>
      <c r="R542" s="67" t="str">
        <f>IF(G542-H542-I542-P542&gt;0,"N","S")</f>
        <v>N</v>
      </c>
      <c r="S542" s="3">
        <f>IF(G542-H542-I542-P542&gt;0,G542-H542-I542-P542,0)</f>
        <v>150</v>
      </c>
      <c r="T542" s="67">
        <f>IF(J542-D542&gt;0,IF(R542="S",J542-D542,0),0)</f>
        <v>0</v>
      </c>
      <c r="U542" s="67">
        <f>IF(R542="S",H542*Q542,0)</f>
        <v>0</v>
      </c>
      <c r="V542" s="3">
        <f>IF(R542="S",H542*T542,0)</f>
        <v>0</v>
      </c>
      <c r="W542" s="3">
        <f>IF(R542="S",J542-F542-K542,0)</f>
        <v>0</v>
      </c>
      <c r="X542" s="3">
        <f>IF(R542="S",H542*W542,0)</f>
        <v>0</v>
      </c>
      <c r="Z542" s="2"/>
      <c r="AB542" s="2"/>
      <c r="AC542" s="2"/>
    </row>
    <row r="543" spans="1:29" ht="12.75">
      <c r="A543" s="3">
        <v>2015</v>
      </c>
      <c r="B543" s="3">
        <v>4442</v>
      </c>
      <c r="C543" s="1" t="s">
        <v>221</v>
      </c>
      <c r="D543" s="2">
        <v>42145</v>
      </c>
      <c r="E543" s="1" t="s">
        <v>698</v>
      </c>
      <c r="F543" s="2">
        <v>42160</v>
      </c>
      <c r="G543" s="67">
        <v>823.44</v>
      </c>
      <c r="H543" s="67">
        <v>0</v>
      </c>
      <c r="I543" s="67">
        <v>0</v>
      </c>
      <c r="K543" s="3">
        <v>30</v>
      </c>
      <c r="L543" s="2">
        <v>42005</v>
      </c>
      <c r="M543" s="2">
        <v>42369</v>
      </c>
      <c r="N543" s="3">
        <v>0</v>
      </c>
      <c r="P543" s="3">
        <v>181.16</v>
      </c>
      <c r="Q543" s="92">
        <f>IF(J543-F543&gt;0,IF(R543="S",J543-F543,0),0)</f>
        <v>0</v>
      </c>
      <c r="R543" s="67" t="str">
        <f>IF(G543-H543-I543-P543&gt;0,"N","S")</f>
        <v>N</v>
      </c>
      <c r="S543" s="3">
        <f>IF(G543-H543-I543-P543&gt;0,G543-H543-I543-P543,0)</f>
        <v>642.28</v>
      </c>
      <c r="T543" s="67">
        <f>IF(J543-D543&gt;0,IF(R543="S",J543-D543,0),0)</f>
        <v>0</v>
      </c>
      <c r="U543" s="67">
        <f>IF(R543="S",H543*Q543,0)</f>
        <v>0</v>
      </c>
      <c r="V543" s="3">
        <f>IF(R543="S",H543*T543,0)</f>
        <v>0</v>
      </c>
      <c r="W543" s="3">
        <f>IF(R543="S",J543-F543-K543,0)</f>
        <v>0</v>
      </c>
      <c r="X543" s="3">
        <f>IF(R543="S",H543*W543,0)</f>
        <v>0</v>
      </c>
      <c r="Z543" s="2"/>
      <c r="AB543" s="2"/>
      <c r="AC543" s="2"/>
    </row>
    <row r="544" spans="1:29" ht="12.75">
      <c r="A544" s="3">
        <v>2015</v>
      </c>
      <c r="B544" s="3">
        <v>3515</v>
      </c>
      <c r="C544" s="1" t="s">
        <v>158</v>
      </c>
      <c r="D544" s="2">
        <v>42152</v>
      </c>
      <c r="E544" s="1" t="s">
        <v>699</v>
      </c>
      <c r="F544" s="2">
        <v>42159</v>
      </c>
      <c r="G544" s="67">
        <v>11904.52</v>
      </c>
      <c r="H544" s="67">
        <v>0</v>
      </c>
      <c r="I544" s="67">
        <v>0</v>
      </c>
      <c r="K544" s="3">
        <v>30</v>
      </c>
      <c r="L544" s="2">
        <v>42005</v>
      </c>
      <c r="M544" s="2">
        <v>42369</v>
      </c>
      <c r="N544" s="3">
        <v>0</v>
      </c>
      <c r="P544" s="3">
        <v>1082.23</v>
      </c>
      <c r="Q544" s="92">
        <f>IF(J544-F544&gt;0,IF(R544="S",J544-F544,0),0)</f>
        <v>0</v>
      </c>
      <c r="R544" s="67" t="str">
        <f>IF(G544-H544-I544-P544&gt;0,"N","S")</f>
        <v>N</v>
      </c>
      <c r="S544" s="3">
        <f>IF(G544-H544-I544-P544&gt;0,G544-H544-I544-P544,0)</f>
        <v>10822.29</v>
      </c>
      <c r="T544" s="67">
        <f>IF(J544-D544&gt;0,IF(R544="S",J544-D544,0),0)</f>
        <v>0</v>
      </c>
      <c r="U544" s="67">
        <f>IF(R544="S",H544*Q544,0)</f>
        <v>0</v>
      </c>
      <c r="V544" s="3">
        <f>IF(R544="S",H544*T544,0)</f>
        <v>0</v>
      </c>
      <c r="W544" s="3">
        <f>IF(R544="S",J544-F544-K544,0)</f>
        <v>0</v>
      </c>
      <c r="X544" s="3">
        <f>IF(R544="S",H544*W544,0)</f>
        <v>0</v>
      </c>
      <c r="Z544" s="2"/>
      <c r="AB544" s="2"/>
      <c r="AC544" s="2"/>
    </row>
    <row r="545" spans="1:29" ht="12.75">
      <c r="A545" s="3">
        <v>2015</v>
      </c>
      <c r="B545" s="3">
        <v>3518</v>
      </c>
      <c r="C545" s="1" t="s">
        <v>494</v>
      </c>
      <c r="D545" s="2">
        <v>42158</v>
      </c>
      <c r="E545" s="1" t="s">
        <v>117</v>
      </c>
      <c r="F545" s="2">
        <v>42159</v>
      </c>
      <c r="G545" s="67">
        <v>183</v>
      </c>
      <c r="H545" s="67">
        <v>0</v>
      </c>
      <c r="I545" s="67">
        <v>0</v>
      </c>
      <c r="K545" s="3">
        <v>30</v>
      </c>
      <c r="L545" s="2">
        <v>42005</v>
      </c>
      <c r="M545" s="2">
        <v>42369</v>
      </c>
      <c r="N545" s="3">
        <v>0</v>
      </c>
      <c r="P545" s="3">
        <v>33</v>
      </c>
      <c r="Q545" s="92">
        <f>IF(J545-F545&gt;0,IF(R545="S",J545-F545,0),0)</f>
        <v>0</v>
      </c>
      <c r="R545" s="67" t="str">
        <f>IF(G545-H545-I545-P545&gt;0,"N","S")</f>
        <v>N</v>
      </c>
      <c r="S545" s="3">
        <f>IF(G545-H545-I545-P545&gt;0,G545-H545-I545-P545,0)</f>
        <v>150</v>
      </c>
      <c r="T545" s="67">
        <f>IF(J545-D545&gt;0,IF(R545="S",J545-D545,0),0)</f>
        <v>0</v>
      </c>
      <c r="U545" s="67">
        <f>IF(R545="S",H545*Q545,0)</f>
        <v>0</v>
      </c>
      <c r="V545" s="3">
        <f>IF(R545="S",H545*T545,0)</f>
        <v>0</v>
      </c>
      <c r="W545" s="3">
        <f>IF(R545="S",J545-F545-K545,0)</f>
        <v>0</v>
      </c>
      <c r="X545" s="3">
        <f>IF(R545="S",H545*W545,0)</f>
        <v>0</v>
      </c>
      <c r="Z545" s="2"/>
      <c r="AB545" s="2"/>
      <c r="AC545" s="2"/>
    </row>
    <row r="546" spans="1:29" ht="12.75">
      <c r="A546" s="3">
        <v>2015</v>
      </c>
      <c r="B546" s="3">
        <v>3507</v>
      </c>
      <c r="C546" s="1" t="s">
        <v>551</v>
      </c>
      <c r="D546" s="2">
        <v>42159</v>
      </c>
      <c r="E546" s="1" t="s">
        <v>700</v>
      </c>
      <c r="F546" s="2">
        <v>42159</v>
      </c>
      <c r="G546" s="67">
        <v>48308.02</v>
      </c>
      <c r="H546" s="67">
        <v>0</v>
      </c>
      <c r="I546" s="67">
        <v>0</v>
      </c>
      <c r="K546" s="3">
        <v>30</v>
      </c>
      <c r="L546" s="2">
        <v>42005</v>
      </c>
      <c r="M546" s="2">
        <v>42369</v>
      </c>
      <c r="N546" s="3">
        <v>0</v>
      </c>
      <c r="P546" s="3">
        <v>4391.64</v>
      </c>
      <c r="Q546" s="92">
        <f>IF(J546-F546&gt;0,IF(R546="S",J546-F546,0),0)</f>
        <v>0</v>
      </c>
      <c r="R546" s="67" t="str">
        <f>IF(G546-H546-I546-P546&gt;0,"N","S")</f>
        <v>N</v>
      </c>
      <c r="S546" s="3">
        <f>IF(G546-H546-I546-P546&gt;0,G546-H546-I546-P546,0)</f>
        <v>43916.38</v>
      </c>
      <c r="T546" s="67">
        <f>IF(J546-D546&gt;0,IF(R546="S",J546-D546,0),0)</f>
        <v>0</v>
      </c>
      <c r="U546" s="67">
        <f>IF(R546="S",H546*Q546,0)</f>
        <v>0</v>
      </c>
      <c r="V546" s="3">
        <f>IF(R546="S",H546*T546,0)</f>
        <v>0</v>
      </c>
      <c r="W546" s="3">
        <f>IF(R546="S",J546-F546-K546,0)</f>
        <v>0</v>
      </c>
      <c r="X546" s="3">
        <f>IF(R546="S",H546*W546,0)</f>
        <v>0</v>
      </c>
      <c r="Z546" s="2"/>
      <c r="AB546" s="2"/>
      <c r="AC546" s="2"/>
    </row>
    <row r="547" spans="1:29" ht="12.75">
      <c r="A547" s="3">
        <v>2015</v>
      </c>
      <c r="B547" s="3">
        <v>3508</v>
      </c>
      <c r="C547" s="1" t="s">
        <v>694</v>
      </c>
      <c r="D547" s="2">
        <v>42158</v>
      </c>
      <c r="E547" s="1" t="s">
        <v>701</v>
      </c>
      <c r="F547" s="2">
        <v>42159</v>
      </c>
      <c r="G547" s="67">
        <v>1110.2</v>
      </c>
      <c r="H547" s="67">
        <v>0</v>
      </c>
      <c r="I547" s="67">
        <v>0</v>
      </c>
      <c r="K547" s="3">
        <v>30</v>
      </c>
      <c r="L547" s="2">
        <v>42005</v>
      </c>
      <c r="M547" s="2">
        <v>42369</v>
      </c>
      <c r="N547" s="3">
        <v>0</v>
      </c>
      <c r="P547" s="3">
        <v>200.2</v>
      </c>
      <c r="Q547" s="92">
        <f>IF(J547-F547&gt;0,IF(R547="S",J547-F547,0),0)</f>
        <v>0</v>
      </c>
      <c r="R547" s="67" t="str">
        <f>IF(G547-H547-I547-P547&gt;0,"N","S")</f>
        <v>N</v>
      </c>
      <c r="S547" s="3">
        <f>IF(G547-H547-I547-P547&gt;0,G547-H547-I547-P547,0)</f>
        <v>910</v>
      </c>
      <c r="T547" s="67">
        <f>IF(J547-D547&gt;0,IF(R547="S",J547-D547,0),0)</f>
        <v>0</v>
      </c>
      <c r="U547" s="67">
        <f>IF(R547="S",H547*Q547,0)</f>
        <v>0</v>
      </c>
      <c r="V547" s="3">
        <f>IF(R547="S",H547*T547,0)</f>
        <v>0</v>
      </c>
      <c r="W547" s="3">
        <f>IF(R547="S",J547-F547-K547,0)</f>
        <v>0</v>
      </c>
      <c r="X547" s="3">
        <f>IF(R547="S",H547*W547,0)</f>
        <v>0</v>
      </c>
      <c r="Z547" s="2"/>
      <c r="AB547" s="2"/>
      <c r="AC547" s="2"/>
    </row>
    <row r="548" spans="1:29" ht="12.75">
      <c r="A548" s="3">
        <v>2015</v>
      </c>
      <c r="B548" s="3">
        <v>3543</v>
      </c>
      <c r="C548" s="1" t="s">
        <v>221</v>
      </c>
      <c r="D548" s="2">
        <v>42145</v>
      </c>
      <c r="E548" s="1" t="s">
        <v>703</v>
      </c>
      <c r="F548" s="2">
        <v>42160</v>
      </c>
      <c r="G548" s="67">
        <v>558.83</v>
      </c>
      <c r="H548" s="67">
        <v>0</v>
      </c>
      <c r="I548" s="67">
        <v>0</v>
      </c>
      <c r="K548" s="3">
        <v>30</v>
      </c>
      <c r="L548" s="2">
        <v>42005</v>
      </c>
      <c r="M548" s="2">
        <v>42369</v>
      </c>
      <c r="N548" s="3">
        <v>0</v>
      </c>
      <c r="P548" s="3">
        <v>122.94</v>
      </c>
      <c r="Q548" s="92">
        <f>IF(J548-F548&gt;0,IF(R548="S",J548-F548,0),0)</f>
        <v>0</v>
      </c>
      <c r="R548" s="67" t="str">
        <f>IF(G548-H548-I548-P548&gt;0,"N","S")</f>
        <v>N</v>
      </c>
      <c r="S548" s="3">
        <f>IF(G548-H548-I548-P548&gt;0,G548-H548-I548-P548,0)</f>
        <v>435.89</v>
      </c>
      <c r="T548" s="67">
        <f>IF(J548-D548&gt;0,IF(R548="S",J548-D548,0),0)</f>
        <v>0</v>
      </c>
      <c r="U548" s="67">
        <f>IF(R548="S",H548*Q548,0)</f>
        <v>0</v>
      </c>
      <c r="V548" s="3">
        <f>IF(R548="S",H548*T548,0)</f>
        <v>0</v>
      </c>
      <c r="W548" s="3">
        <f>IF(R548="S",J548-F548-K548,0)</f>
        <v>0</v>
      </c>
      <c r="X548" s="3">
        <f>IF(R548="S",H548*W548,0)</f>
        <v>0</v>
      </c>
      <c r="Z548" s="2"/>
      <c r="AB548" s="2"/>
      <c r="AC548" s="2"/>
    </row>
    <row r="549" spans="1:29" ht="12.75">
      <c r="A549" s="3">
        <v>2015</v>
      </c>
      <c r="B549" s="3">
        <v>3538</v>
      </c>
      <c r="C549" s="1" t="s">
        <v>160</v>
      </c>
      <c r="D549" s="2">
        <v>42151</v>
      </c>
      <c r="E549" s="1" t="s">
        <v>704</v>
      </c>
      <c r="F549" s="2">
        <v>42163</v>
      </c>
      <c r="G549" s="67">
        <v>109.1</v>
      </c>
      <c r="H549" s="67">
        <v>0</v>
      </c>
      <c r="I549" s="67">
        <v>0</v>
      </c>
      <c r="K549" s="3">
        <v>30</v>
      </c>
      <c r="L549" s="2">
        <v>42005</v>
      </c>
      <c r="M549" s="2">
        <v>42369</v>
      </c>
      <c r="N549" s="3">
        <v>0</v>
      </c>
      <c r="P549" s="3">
        <v>0</v>
      </c>
      <c r="Q549" s="92">
        <f>IF(J549-F549&gt;0,IF(R549="S",J549-F549,0),0)</f>
        <v>0</v>
      </c>
      <c r="R549" s="67" t="str">
        <f>IF(G549-H549-I549-P549&gt;0,"N","S")</f>
        <v>N</v>
      </c>
      <c r="S549" s="3">
        <f>IF(G549-H549-I549-P549&gt;0,G549-H549-I549-P549,0)</f>
        <v>109.1</v>
      </c>
      <c r="T549" s="67">
        <f>IF(J549-D549&gt;0,IF(R549="S",J549-D549,0),0)</f>
        <v>0</v>
      </c>
      <c r="U549" s="67">
        <f>IF(R549="S",H549*Q549,0)</f>
        <v>0</v>
      </c>
      <c r="V549" s="3">
        <f>IF(R549="S",H549*T549,0)</f>
        <v>0</v>
      </c>
      <c r="W549" s="3">
        <f>IF(R549="S",J549-F549-K549,0)</f>
        <v>0</v>
      </c>
      <c r="X549" s="3">
        <f>IF(R549="S",H549*W549,0)</f>
        <v>0</v>
      </c>
      <c r="Z549" s="2"/>
      <c r="AB549" s="2"/>
      <c r="AC549" s="2"/>
    </row>
    <row r="550" spans="1:29" ht="12.75">
      <c r="A550" s="3">
        <v>2015</v>
      </c>
      <c r="B550" s="3">
        <v>3530</v>
      </c>
      <c r="C550" s="1" t="s">
        <v>495</v>
      </c>
      <c r="D550" s="2">
        <v>42153</v>
      </c>
      <c r="E550" s="1" t="s">
        <v>532</v>
      </c>
      <c r="F550" s="2">
        <v>42156</v>
      </c>
      <c r="G550" s="67">
        <v>31460</v>
      </c>
      <c r="H550" s="67">
        <v>0</v>
      </c>
      <c r="I550" s="67">
        <v>0</v>
      </c>
      <c r="K550" s="3">
        <v>30</v>
      </c>
      <c r="L550" s="2">
        <v>42005</v>
      </c>
      <c r="M550" s="2">
        <v>42369</v>
      </c>
      <c r="N550" s="3">
        <v>0</v>
      </c>
      <c r="P550" s="3">
        <v>2860</v>
      </c>
      <c r="Q550" s="92">
        <f>IF(J550-F550&gt;0,IF(R550="S",J550-F550,0),0)</f>
        <v>0</v>
      </c>
      <c r="R550" s="67" t="str">
        <f>IF(G550-H550-I550-P550&gt;0,"N","S")</f>
        <v>N</v>
      </c>
      <c r="S550" s="3">
        <f>IF(G550-H550-I550-P550&gt;0,G550-H550-I550-P550,0)</f>
        <v>28600</v>
      </c>
      <c r="T550" s="67">
        <f>IF(J550-D550&gt;0,IF(R550="S",J550-D550,0),0)</f>
        <v>0</v>
      </c>
      <c r="U550" s="67">
        <f>IF(R550="S",H550*Q550,0)</f>
        <v>0</v>
      </c>
      <c r="V550" s="3">
        <f>IF(R550="S",H550*T550,0)</f>
        <v>0</v>
      </c>
      <c r="W550" s="3">
        <f>IF(R550="S",J550-F550-K550,0)</f>
        <v>0</v>
      </c>
      <c r="X550" s="3">
        <f>IF(R550="S",H550*W550,0)</f>
        <v>0</v>
      </c>
      <c r="Z550" s="2"/>
      <c r="AB550" s="2"/>
      <c r="AC550" s="2"/>
    </row>
    <row r="551" spans="1:29" ht="12.75">
      <c r="A551" s="3">
        <v>2015</v>
      </c>
      <c r="B551" s="3">
        <v>3537</v>
      </c>
      <c r="C551" s="1" t="s">
        <v>708</v>
      </c>
      <c r="D551" s="2">
        <v>42153</v>
      </c>
      <c r="E551" s="1" t="s">
        <v>0</v>
      </c>
      <c r="F551" s="2">
        <v>42163</v>
      </c>
      <c r="G551" s="67">
        <v>15576.96</v>
      </c>
      <c r="H551" s="67">
        <v>0</v>
      </c>
      <c r="I551" s="67">
        <v>0</v>
      </c>
      <c r="K551" s="3">
        <v>30</v>
      </c>
      <c r="L551" s="2">
        <v>42005</v>
      </c>
      <c r="M551" s="2">
        <v>42369</v>
      </c>
      <c r="N551" s="3">
        <v>0</v>
      </c>
      <c r="P551" s="3">
        <v>2808.96</v>
      </c>
      <c r="Q551" s="92">
        <f>IF(J551-F551&gt;0,IF(R551="S",J551-F551,0),0)</f>
        <v>0</v>
      </c>
      <c r="R551" s="67" t="str">
        <f>IF(G551-H551-I551-P551&gt;0,"N","S")</f>
        <v>N</v>
      </c>
      <c r="S551" s="3">
        <f>IF(G551-H551-I551-P551&gt;0,G551-H551-I551-P551,0)</f>
        <v>12768</v>
      </c>
      <c r="T551" s="67">
        <f>IF(J551-D551&gt;0,IF(R551="S",J551-D551,0),0)</f>
        <v>0</v>
      </c>
      <c r="U551" s="67">
        <f>IF(R551="S",H551*Q551,0)</f>
        <v>0</v>
      </c>
      <c r="V551" s="3">
        <f>IF(R551="S",H551*T551,0)</f>
        <v>0</v>
      </c>
      <c r="W551" s="3">
        <f>IF(R551="S",J551-F551-K551,0)</f>
        <v>0</v>
      </c>
      <c r="X551" s="3">
        <f>IF(R551="S",H551*W551,0)</f>
        <v>0</v>
      </c>
      <c r="Z551" s="2"/>
      <c r="AB551" s="2"/>
      <c r="AC551" s="2"/>
    </row>
    <row r="552" spans="1:29" ht="12.75">
      <c r="A552" s="3">
        <v>2015</v>
      </c>
      <c r="B552" s="3">
        <v>3539</v>
      </c>
      <c r="C552" s="1" t="s">
        <v>91</v>
      </c>
      <c r="D552" s="2">
        <v>42155</v>
      </c>
      <c r="E552" s="1" t="s">
        <v>709</v>
      </c>
      <c r="F552" s="2">
        <v>42163</v>
      </c>
      <c r="G552" s="67">
        <v>683.2</v>
      </c>
      <c r="H552" s="67">
        <v>0</v>
      </c>
      <c r="I552" s="67">
        <v>0</v>
      </c>
      <c r="K552" s="3">
        <v>30</v>
      </c>
      <c r="L552" s="2">
        <v>42005</v>
      </c>
      <c r="M552" s="2">
        <v>42369</v>
      </c>
      <c r="N552" s="3">
        <v>0</v>
      </c>
      <c r="P552" s="3">
        <v>0</v>
      </c>
      <c r="Q552" s="92">
        <f>IF(J552-F552&gt;0,IF(R552="S",J552-F552,0),0)</f>
        <v>0</v>
      </c>
      <c r="R552" s="67" t="str">
        <f>IF(G552-H552-I552-P552&gt;0,"N","S")</f>
        <v>N</v>
      </c>
      <c r="S552" s="3">
        <f>IF(G552-H552-I552-P552&gt;0,G552-H552-I552-P552,0)</f>
        <v>683.2</v>
      </c>
      <c r="T552" s="67">
        <f>IF(J552-D552&gt;0,IF(R552="S",J552-D552,0),0)</f>
        <v>0</v>
      </c>
      <c r="U552" s="67">
        <f>IF(R552="S",H552*Q552,0)</f>
        <v>0</v>
      </c>
      <c r="V552" s="3">
        <f>IF(R552="S",H552*T552,0)</f>
        <v>0</v>
      </c>
      <c r="W552" s="3">
        <f>IF(R552="S",J552-F552-K552,0)</f>
        <v>0</v>
      </c>
      <c r="X552" s="3">
        <f>IF(R552="S",H552*W552,0)</f>
        <v>0</v>
      </c>
      <c r="Z552" s="2"/>
      <c r="AB552" s="2"/>
      <c r="AC552" s="2"/>
    </row>
    <row r="553" spans="1:29" ht="12.75">
      <c r="A553" s="3">
        <v>2015</v>
      </c>
      <c r="B553" s="3">
        <v>3540</v>
      </c>
      <c r="C553" s="1" t="s">
        <v>91</v>
      </c>
      <c r="D553" s="2">
        <v>42155</v>
      </c>
      <c r="E553" s="1" t="s">
        <v>710</v>
      </c>
      <c r="F553" s="2">
        <v>42163</v>
      </c>
      <c r="G553" s="67">
        <v>412.48</v>
      </c>
      <c r="H553" s="67">
        <v>0</v>
      </c>
      <c r="I553" s="67">
        <v>0</v>
      </c>
      <c r="K553" s="3">
        <v>30</v>
      </c>
      <c r="L553" s="2">
        <v>42005</v>
      </c>
      <c r="M553" s="2">
        <v>42369</v>
      </c>
      <c r="N553" s="3">
        <v>0</v>
      </c>
      <c r="P553" s="3">
        <v>74.38</v>
      </c>
      <c r="Q553" s="92">
        <f>IF(J553-F553&gt;0,IF(R553="S",J553-F553,0),0)</f>
        <v>0</v>
      </c>
      <c r="R553" s="67" t="str">
        <f>IF(G553-H553-I553-P553&gt;0,"N","S")</f>
        <v>N</v>
      </c>
      <c r="S553" s="3">
        <f>IF(G553-H553-I553-P553&gt;0,G553-H553-I553-P553,0)</f>
        <v>338.1</v>
      </c>
      <c r="T553" s="67">
        <f>IF(J553-D553&gt;0,IF(R553="S",J553-D553,0),0)</f>
        <v>0</v>
      </c>
      <c r="U553" s="67">
        <f>IF(R553="S",H553*Q553,0)</f>
        <v>0</v>
      </c>
      <c r="V553" s="3">
        <f>IF(R553="S",H553*T553,0)</f>
        <v>0</v>
      </c>
      <c r="W553" s="3">
        <f>IF(R553="S",J553-F553-K553,0)</f>
        <v>0</v>
      </c>
      <c r="X553" s="3">
        <f>IF(R553="S",H553*W553,0)</f>
        <v>0</v>
      </c>
      <c r="Z553" s="2"/>
      <c r="AB553" s="2"/>
      <c r="AC553" s="2"/>
    </row>
    <row r="554" spans="1:29" ht="12.75">
      <c r="A554" s="3">
        <v>2015</v>
      </c>
      <c r="B554" s="3">
        <v>3542</v>
      </c>
      <c r="C554" s="1" t="s">
        <v>91</v>
      </c>
      <c r="D554" s="2">
        <v>42155</v>
      </c>
      <c r="E554" s="1" t="s">
        <v>711</v>
      </c>
      <c r="F554" s="2">
        <v>42163</v>
      </c>
      <c r="G554" s="67">
        <v>19.47</v>
      </c>
      <c r="H554" s="67">
        <v>0</v>
      </c>
      <c r="I554" s="67">
        <v>0</v>
      </c>
      <c r="K554" s="3">
        <v>30</v>
      </c>
      <c r="L554" s="2">
        <v>42005</v>
      </c>
      <c r="M554" s="2">
        <v>42369</v>
      </c>
      <c r="N554" s="3">
        <v>0</v>
      </c>
      <c r="P554" s="3">
        <v>3.51</v>
      </c>
      <c r="Q554" s="92">
        <f>IF(J554-F554&gt;0,IF(R554="S",J554-F554,0),0)</f>
        <v>0</v>
      </c>
      <c r="R554" s="67" t="str">
        <f>IF(G554-H554-I554-P554&gt;0,"N","S")</f>
        <v>N</v>
      </c>
      <c r="S554" s="3">
        <f>IF(G554-H554-I554-P554&gt;0,G554-H554-I554-P554,0)</f>
        <v>15.96</v>
      </c>
      <c r="T554" s="67">
        <f>IF(J554-D554&gt;0,IF(R554="S",J554-D554,0),0)</f>
        <v>0</v>
      </c>
      <c r="U554" s="67">
        <f>IF(R554="S",H554*Q554,0)</f>
        <v>0</v>
      </c>
      <c r="V554" s="3">
        <f>IF(R554="S",H554*T554,0)</f>
        <v>0</v>
      </c>
      <c r="W554" s="3">
        <f>IF(R554="S",J554-F554-K554,0)</f>
        <v>0</v>
      </c>
      <c r="X554" s="3">
        <f>IF(R554="S",H554*W554,0)</f>
        <v>0</v>
      </c>
      <c r="Z554" s="2"/>
      <c r="AB554" s="2"/>
      <c r="AC554" s="2"/>
    </row>
    <row r="555" spans="1:29" ht="12.75">
      <c r="A555" s="3">
        <v>2015</v>
      </c>
      <c r="B555" s="3">
        <v>3535</v>
      </c>
      <c r="C555" s="1" t="s">
        <v>304</v>
      </c>
      <c r="D555" s="2">
        <v>42151</v>
      </c>
      <c r="E555" s="1" t="s">
        <v>712</v>
      </c>
      <c r="F555" s="2">
        <v>42156</v>
      </c>
      <c r="G555" s="67">
        <v>16.67</v>
      </c>
      <c r="H555" s="67">
        <v>0</v>
      </c>
      <c r="I555" s="67">
        <v>0</v>
      </c>
      <c r="K555" s="3">
        <v>30</v>
      </c>
      <c r="L555" s="2">
        <v>42005</v>
      </c>
      <c r="M555" s="2">
        <v>42369</v>
      </c>
      <c r="N555" s="3">
        <v>0</v>
      </c>
      <c r="P555" s="3">
        <v>3.01</v>
      </c>
      <c r="Q555" s="92">
        <f>IF(J555-F555&gt;0,IF(R555="S",J555-F555,0),0)</f>
        <v>0</v>
      </c>
      <c r="R555" s="67" t="str">
        <f>IF(G555-H555-I555-P555&gt;0,"N","S")</f>
        <v>N</v>
      </c>
      <c r="S555" s="3">
        <f>IF(G555-H555-I555-P555&gt;0,G555-H555-I555-P555,0)</f>
        <v>13.66</v>
      </c>
      <c r="T555" s="67">
        <f>IF(J555-D555&gt;0,IF(R555="S",J555-D555,0),0)</f>
        <v>0</v>
      </c>
      <c r="U555" s="67">
        <f>IF(R555="S",H555*Q555,0)</f>
        <v>0</v>
      </c>
      <c r="V555" s="3">
        <f>IF(R555="S",H555*T555,0)</f>
        <v>0</v>
      </c>
      <c r="W555" s="3">
        <f>IF(R555="S",J555-F555-K555,0)</f>
        <v>0</v>
      </c>
      <c r="X555" s="3">
        <f>IF(R555="S",H555*W555,0)</f>
        <v>0</v>
      </c>
      <c r="Z555" s="2"/>
      <c r="AB555" s="2"/>
      <c r="AC555" s="2"/>
    </row>
    <row r="556" spans="1:29" ht="12.75">
      <c r="A556" s="3">
        <v>2015</v>
      </c>
      <c r="B556" s="3">
        <v>3536</v>
      </c>
      <c r="C556" s="1" t="s">
        <v>304</v>
      </c>
      <c r="D556" s="2">
        <v>42151</v>
      </c>
      <c r="E556" s="1" t="s">
        <v>713</v>
      </c>
      <c r="F556" s="2">
        <v>42156</v>
      </c>
      <c r="G556" s="67">
        <v>221.75</v>
      </c>
      <c r="H556" s="67">
        <v>0</v>
      </c>
      <c r="I556" s="67">
        <v>0</v>
      </c>
      <c r="K556" s="3">
        <v>30</v>
      </c>
      <c r="L556" s="2">
        <v>42005</v>
      </c>
      <c r="M556" s="2">
        <v>42369</v>
      </c>
      <c r="N556" s="3">
        <v>0</v>
      </c>
      <c r="P556" s="3">
        <v>39.99</v>
      </c>
      <c r="Q556" s="92">
        <f>IF(J556-F556&gt;0,IF(R556="S",J556-F556,0),0)</f>
        <v>0</v>
      </c>
      <c r="R556" s="67" t="str">
        <f>IF(G556-H556-I556-P556&gt;0,"N","S")</f>
        <v>N</v>
      </c>
      <c r="S556" s="3">
        <f>IF(G556-H556-I556-P556&gt;0,G556-H556-I556-P556,0)</f>
        <v>181.76</v>
      </c>
      <c r="T556" s="67">
        <f>IF(J556-D556&gt;0,IF(R556="S",J556-D556,0),0)</f>
        <v>0</v>
      </c>
      <c r="U556" s="67">
        <f>IF(R556="S",H556*Q556,0)</f>
        <v>0</v>
      </c>
      <c r="V556" s="3">
        <f>IF(R556="S",H556*T556,0)</f>
        <v>0</v>
      </c>
      <c r="W556" s="3">
        <f>IF(R556="S",J556-F556-K556,0)</f>
        <v>0</v>
      </c>
      <c r="X556" s="3">
        <f>IF(R556="S",H556*W556,0)</f>
        <v>0</v>
      </c>
      <c r="Z556" s="2"/>
      <c r="AB556" s="2"/>
      <c r="AC556" s="2"/>
    </row>
    <row r="557" spans="1:29" ht="12.75">
      <c r="A557" s="3">
        <v>2015</v>
      </c>
      <c r="B557" s="3">
        <v>3534</v>
      </c>
      <c r="C557" s="1" t="s">
        <v>304</v>
      </c>
      <c r="D557" s="2">
        <v>42153</v>
      </c>
      <c r="E557" s="1" t="s">
        <v>714</v>
      </c>
      <c r="F557" s="2">
        <v>42159</v>
      </c>
      <c r="G557" s="67">
        <v>246.88</v>
      </c>
      <c r="H557" s="67">
        <v>0</v>
      </c>
      <c r="I557" s="67">
        <v>0</v>
      </c>
      <c r="K557" s="3">
        <v>30</v>
      </c>
      <c r="L557" s="2">
        <v>42005</v>
      </c>
      <c r="M557" s="2">
        <v>42369</v>
      </c>
      <c r="N557" s="3">
        <v>0</v>
      </c>
      <c r="P557" s="3">
        <v>44.52</v>
      </c>
      <c r="Q557" s="92">
        <f>IF(J557-F557&gt;0,IF(R557="S",J557-F557,0),0)</f>
        <v>0</v>
      </c>
      <c r="R557" s="67" t="str">
        <f>IF(G557-H557-I557-P557&gt;0,"N","S")</f>
        <v>N</v>
      </c>
      <c r="S557" s="3">
        <f>IF(G557-H557-I557-P557&gt;0,G557-H557-I557-P557,0)</f>
        <v>202.36</v>
      </c>
      <c r="T557" s="67">
        <f>IF(J557-D557&gt;0,IF(R557="S",J557-D557,0),0)</f>
        <v>0</v>
      </c>
      <c r="U557" s="67">
        <f>IF(R557="S",H557*Q557,0)</f>
        <v>0</v>
      </c>
      <c r="V557" s="3">
        <f>IF(R557="S",H557*T557,0)</f>
        <v>0</v>
      </c>
      <c r="W557" s="3">
        <f>IF(R557="S",J557-F557-K557,0)</f>
        <v>0</v>
      </c>
      <c r="X557" s="3">
        <f>IF(R557="S",H557*W557,0)</f>
        <v>0</v>
      </c>
      <c r="Z557" s="2"/>
      <c r="AB557" s="2"/>
      <c r="AC557" s="2"/>
    </row>
    <row r="558" spans="1:29" ht="12.75">
      <c r="A558" s="3">
        <v>2015</v>
      </c>
      <c r="B558" s="3">
        <v>3599</v>
      </c>
      <c r="C558" s="1" t="s">
        <v>300</v>
      </c>
      <c r="D558" s="2">
        <v>42155</v>
      </c>
      <c r="E558" s="1" t="s">
        <v>717</v>
      </c>
      <c r="F558" s="2">
        <v>42164</v>
      </c>
      <c r="G558" s="67">
        <v>826.99</v>
      </c>
      <c r="H558" s="67">
        <v>0</v>
      </c>
      <c r="I558" s="67">
        <v>0</v>
      </c>
      <c r="K558" s="3">
        <v>30</v>
      </c>
      <c r="L558" s="2">
        <v>42005</v>
      </c>
      <c r="M558" s="2">
        <v>42369</v>
      </c>
      <c r="N558" s="3">
        <v>0</v>
      </c>
      <c r="P558" s="3">
        <v>149.13</v>
      </c>
      <c r="Q558" s="92">
        <f>IF(J558-F558&gt;0,IF(R558="S",J558-F558,0),0)</f>
        <v>0</v>
      </c>
      <c r="R558" s="67" t="str">
        <f>IF(G558-H558-I558-P558&gt;0,"N","S")</f>
        <v>N</v>
      </c>
      <c r="S558" s="3">
        <f>IF(G558-H558-I558-P558&gt;0,G558-H558-I558-P558,0)</f>
        <v>677.86</v>
      </c>
      <c r="T558" s="67">
        <f>IF(J558-D558&gt;0,IF(R558="S",J558-D558,0),0)</f>
        <v>0</v>
      </c>
      <c r="U558" s="67">
        <f>IF(R558="S",H558*Q558,0)</f>
        <v>0</v>
      </c>
      <c r="V558" s="3">
        <f>IF(R558="S",H558*T558,0)</f>
        <v>0</v>
      </c>
      <c r="W558" s="3">
        <f>IF(R558="S",J558-F558-K558,0)</f>
        <v>0</v>
      </c>
      <c r="X558" s="3">
        <f>IF(R558="S",H558*W558,0)</f>
        <v>0</v>
      </c>
      <c r="Z558" s="2"/>
      <c r="AB558" s="2"/>
      <c r="AC558" s="2"/>
    </row>
    <row r="559" spans="1:29" ht="12.75">
      <c r="A559" s="3">
        <v>2015</v>
      </c>
      <c r="B559" s="3">
        <v>3604</v>
      </c>
      <c r="C559" s="1" t="s">
        <v>169</v>
      </c>
      <c r="D559" s="2">
        <v>42155</v>
      </c>
      <c r="E559" s="1" t="s">
        <v>718</v>
      </c>
      <c r="F559" s="2">
        <v>42164</v>
      </c>
      <c r="G559" s="67">
        <v>683.4</v>
      </c>
      <c r="H559" s="67">
        <v>0</v>
      </c>
      <c r="I559" s="67">
        <v>0</v>
      </c>
      <c r="K559" s="3">
        <v>30</v>
      </c>
      <c r="L559" s="2">
        <v>42005</v>
      </c>
      <c r="M559" s="2">
        <v>42369</v>
      </c>
      <c r="N559" s="3">
        <v>0</v>
      </c>
      <c r="P559" s="3">
        <v>123.24</v>
      </c>
      <c r="Q559" s="92">
        <f>IF(J559-F559&gt;0,IF(R559="S",J559-F559,0),0)</f>
        <v>0</v>
      </c>
      <c r="R559" s="67" t="str">
        <f>IF(G559-H559-I559-P559&gt;0,"N","S")</f>
        <v>N</v>
      </c>
      <c r="S559" s="3">
        <f>IF(G559-H559-I559-P559&gt;0,G559-H559-I559-P559,0)</f>
        <v>560.16</v>
      </c>
      <c r="T559" s="67">
        <f>IF(J559-D559&gt;0,IF(R559="S",J559-D559,0),0)</f>
        <v>0</v>
      </c>
      <c r="U559" s="67">
        <f>IF(R559="S",H559*Q559,0)</f>
        <v>0</v>
      </c>
      <c r="V559" s="3">
        <f>IF(R559="S",H559*T559,0)</f>
        <v>0</v>
      </c>
      <c r="W559" s="3">
        <f>IF(R559="S",J559-F559-K559,0)</f>
        <v>0</v>
      </c>
      <c r="X559" s="3">
        <f>IF(R559="S",H559*W559,0)</f>
        <v>0</v>
      </c>
      <c r="Z559" s="2"/>
      <c r="AB559" s="2"/>
      <c r="AC559" s="2"/>
    </row>
    <row r="560" spans="1:29" ht="12.75">
      <c r="A560" s="3">
        <v>2015</v>
      </c>
      <c r="B560" s="3">
        <v>3608</v>
      </c>
      <c r="C560" s="1" t="s">
        <v>169</v>
      </c>
      <c r="D560" s="2">
        <v>42155</v>
      </c>
      <c r="E560" s="1" t="s">
        <v>719</v>
      </c>
      <c r="F560" s="2">
        <v>42164</v>
      </c>
      <c r="G560" s="67">
        <v>1453.81</v>
      </c>
      <c r="H560" s="67">
        <v>0</v>
      </c>
      <c r="I560" s="67">
        <v>0</v>
      </c>
      <c r="K560" s="3">
        <v>30</v>
      </c>
      <c r="L560" s="2">
        <v>42005</v>
      </c>
      <c r="M560" s="2">
        <v>42369</v>
      </c>
      <c r="N560" s="3">
        <v>0</v>
      </c>
      <c r="P560" s="3">
        <v>262.16</v>
      </c>
      <c r="Q560" s="92">
        <f>IF(J560-F560&gt;0,IF(R560="S",J560-F560,0),0)</f>
        <v>0</v>
      </c>
      <c r="R560" s="67" t="str">
        <f>IF(G560-H560-I560-P560&gt;0,"N","S")</f>
        <v>N</v>
      </c>
      <c r="S560" s="3">
        <f>IF(G560-H560-I560-P560&gt;0,G560-H560-I560-P560,0)</f>
        <v>1191.65</v>
      </c>
      <c r="T560" s="67">
        <f>IF(J560-D560&gt;0,IF(R560="S",J560-D560,0),0)</f>
        <v>0</v>
      </c>
      <c r="U560" s="67">
        <f>IF(R560="S",H560*Q560,0)</f>
        <v>0</v>
      </c>
      <c r="V560" s="3">
        <f>IF(R560="S",H560*T560,0)</f>
        <v>0</v>
      </c>
      <c r="W560" s="3">
        <f>IF(R560="S",J560-F560-K560,0)</f>
        <v>0</v>
      </c>
      <c r="X560" s="3">
        <f>IF(R560="S",H560*W560,0)</f>
        <v>0</v>
      </c>
      <c r="Z560" s="2"/>
      <c r="AB560" s="2"/>
      <c r="AC560" s="2"/>
    </row>
    <row r="561" spans="1:29" ht="12.75">
      <c r="A561" s="3">
        <v>2015</v>
      </c>
      <c r="B561" s="3">
        <v>3613</v>
      </c>
      <c r="C561" s="1" t="s">
        <v>720</v>
      </c>
      <c r="D561" s="2">
        <v>42164</v>
      </c>
      <c r="E561" s="1" t="s">
        <v>721</v>
      </c>
      <c r="F561" s="2">
        <v>42165</v>
      </c>
      <c r="G561" s="67">
        <v>7727.77</v>
      </c>
      <c r="H561" s="67">
        <v>0</v>
      </c>
      <c r="I561" s="67">
        <v>0</v>
      </c>
      <c r="K561" s="3">
        <v>30</v>
      </c>
      <c r="L561" s="2">
        <v>42005</v>
      </c>
      <c r="M561" s="2">
        <v>42369</v>
      </c>
      <c r="N561" s="3">
        <v>0</v>
      </c>
      <c r="P561" s="3">
        <v>1393.53</v>
      </c>
      <c r="Q561" s="92">
        <f>IF(J561-F561&gt;0,IF(R561="S",J561-F561,0),0)</f>
        <v>0</v>
      </c>
      <c r="R561" s="67" t="str">
        <f>IF(G561-H561-I561-P561&gt;0,"N","S")</f>
        <v>N</v>
      </c>
      <c r="S561" s="3">
        <f>IF(G561-H561-I561-P561&gt;0,G561-H561-I561-P561,0)</f>
        <v>6334.24</v>
      </c>
      <c r="T561" s="67">
        <f>IF(J561-D561&gt;0,IF(R561="S",J561-D561,0),0)</f>
        <v>0</v>
      </c>
      <c r="U561" s="67">
        <f>IF(R561="S",H561*Q561,0)</f>
        <v>0</v>
      </c>
      <c r="V561" s="3">
        <f>IF(R561="S",H561*T561,0)</f>
        <v>0</v>
      </c>
      <c r="W561" s="3">
        <f>IF(R561="S",J561-F561-K561,0)</f>
        <v>0</v>
      </c>
      <c r="X561" s="3">
        <f>IF(R561="S",H561*W561,0)</f>
        <v>0</v>
      </c>
      <c r="Z561" s="2"/>
      <c r="AB561" s="2"/>
      <c r="AC561" s="2"/>
    </row>
    <row r="562" spans="1:29" ht="12.75">
      <c r="A562" s="3">
        <v>2015</v>
      </c>
      <c r="B562" s="3">
        <v>3614</v>
      </c>
      <c r="C562" s="1" t="s">
        <v>720</v>
      </c>
      <c r="D562" s="2">
        <v>42164</v>
      </c>
      <c r="E562" s="1" t="s">
        <v>722</v>
      </c>
      <c r="F562" s="2">
        <v>42165</v>
      </c>
      <c r="G562" s="67">
        <v>3548.35</v>
      </c>
      <c r="H562" s="67">
        <v>0</v>
      </c>
      <c r="I562" s="67">
        <v>0</v>
      </c>
      <c r="K562" s="3">
        <v>30</v>
      </c>
      <c r="L562" s="2">
        <v>42005</v>
      </c>
      <c r="M562" s="2">
        <v>42369</v>
      </c>
      <c r="N562" s="3">
        <v>0</v>
      </c>
      <c r="P562" s="3">
        <v>639.87</v>
      </c>
      <c r="Q562" s="92">
        <f>IF(J562-F562&gt;0,IF(R562="S",J562-F562,0),0)</f>
        <v>0</v>
      </c>
      <c r="R562" s="67" t="str">
        <f>IF(G562-H562-I562-P562&gt;0,"N","S")</f>
        <v>N</v>
      </c>
      <c r="S562" s="3">
        <f>IF(G562-H562-I562-P562&gt;0,G562-H562-I562-P562,0)</f>
        <v>2908.48</v>
      </c>
      <c r="T562" s="67">
        <f>IF(J562-D562&gt;0,IF(R562="S",J562-D562,0),0)</f>
        <v>0</v>
      </c>
      <c r="U562" s="67">
        <f>IF(R562="S",H562*Q562,0)</f>
        <v>0</v>
      </c>
      <c r="V562" s="3">
        <f>IF(R562="S",H562*T562,0)</f>
        <v>0</v>
      </c>
      <c r="W562" s="3">
        <f>IF(R562="S",J562-F562-K562,0)</f>
        <v>0</v>
      </c>
      <c r="X562" s="3">
        <f>IF(R562="S",H562*W562,0)</f>
        <v>0</v>
      </c>
      <c r="Z562" s="2"/>
      <c r="AB562" s="2"/>
      <c r="AC562" s="2"/>
    </row>
    <row r="563" spans="1:29" ht="12.75">
      <c r="A563" s="3">
        <v>2015</v>
      </c>
      <c r="B563" s="3">
        <v>3600</v>
      </c>
      <c r="C563" s="1" t="s">
        <v>302</v>
      </c>
      <c r="D563" s="2">
        <v>42161</v>
      </c>
      <c r="E563" s="1" t="s">
        <v>723</v>
      </c>
      <c r="F563" s="2">
        <v>42164</v>
      </c>
      <c r="G563" s="67">
        <v>92.62</v>
      </c>
      <c r="H563" s="67">
        <v>0</v>
      </c>
      <c r="I563" s="67">
        <v>0</v>
      </c>
      <c r="K563" s="3">
        <v>30</v>
      </c>
      <c r="L563" s="2">
        <v>42005</v>
      </c>
      <c r="M563" s="2">
        <v>42369</v>
      </c>
      <c r="N563" s="3">
        <v>0</v>
      </c>
      <c r="P563" s="3">
        <v>16.7</v>
      </c>
      <c r="Q563" s="92">
        <f>IF(J563-F563&gt;0,IF(R563="S",J563-F563,0),0)</f>
        <v>0</v>
      </c>
      <c r="R563" s="67" t="str">
        <f>IF(G563-H563-I563-P563&gt;0,"N","S")</f>
        <v>N</v>
      </c>
      <c r="S563" s="3">
        <f>IF(G563-H563-I563-P563&gt;0,G563-H563-I563-P563,0)</f>
        <v>75.92</v>
      </c>
      <c r="T563" s="67">
        <f>IF(J563-D563&gt;0,IF(R563="S",J563-D563,0),0)</f>
        <v>0</v>
      </c>
      <c r="U563" s="67">
        <f>IF(R563="S",H563*Q563,0)</f>
        <v>0</v>
      </c>
      <c r="V563" s="3">
        <f>IF(R563="S",H563*T563,0)</f>
        <v>0</v>
      </c>
      <c r="W563" s="3">
        <f>IF(R563="S",J563-F563-K563,0)</f>
        <v>0</v>
      </c>
      <c r="X563" s="3">
        <f>IF(R563="S",H563*W563,0)</f>
        <v>0</v>
      </c>
      <c r="Z563" s="2"/>
      <c r="AB563" s="2"/>
      <c r="AC563" s="2"/>
    </row>
    <row r="564" spans="1:29" ht="12.75">
      <c r="A564" s="3">
        <v>2015</v>
      </c>
      <c r="B564" s="3">
        <v>3601</v>
      </c>
      <c r="C564" s="1" t="s">
        <v>302</v>
      </c>
      <c r="D564" s="2">
        <v>42164</v>
      </c>
      <c r="E564" s="1" t="s">
        <v>724</v>
      </c>
      <c r="F564" s="2">
        <v>42164</v>
      </c>
      <c r="G564" s="67">
        <v>161.25</v>
      </c>
      <c r="H564" s="67">
        <v>0</v>
      </c>
      <c r="I564" s="67">
        <v>0</v>
      </c>
      <c r="K564" s="3">
        <v>30</v>
      </c>
      <c r="L564" s="2">
        <v>42005</v>
      </c>
      <c r="M564" s="2">
        <v>42369</v>
      </c>
      <c r="N564" s="3">
        <v>0</v>
      </c>
      <c r="P564" s="3">
        <v>29.08</v>
      </c>
      <c r="Q564" s="92">
        <f>IF(J564-F564&gt;0,IF(R564="S",J564-F564,0),0)</f>
        <v>0</v>
      </c>
      <c r="R564" s="67" t="str">
        <f>IF(G564-H564-I564-P564&gt;0,"N","S")</f>
        <v>N</v>
      </c>
      <c r="S564" s="3">
        <f>IF(G564-H564-I564-P564&gt;0,G564-H564-I564-P564,0)</f>
        <v>132.17</v>
      </c>
      <c r="T564" s="67">
        <f>IF(J564-D564&gt;0,IF(R564="S",J564-D564,0),0)</f>
        <v>0</v>
      </c>
      <c r="U564" s="67">
        <f>IF(R564="S",H564*Q564,0)</f>
        <v>0</v>
      </c>
      <c r="V564" s="3">
        <f>IF(R564="S",H564*T564,0)</f>
        <v>0</v>
      </c>
      <c r="W564" s="3">
        <f>IF(R564="S",J564-F564-K564,0)</f>
        <v>0</v>
      </c>
      <c r="X564" s="3">
        <f>IF(R564="S",H564*W564,0)</f>
        <v>0</v>
      </c>
      <c r="Z564" s="2"/>
      <c r="AB564" s="2"/>
      <c r="AC564" s="2"/>
    </row>
    <row r="565" spans="1:29" ht="12.75">
      <c r="A565" s="3">
        <v>2015</v>
      </c>
      <c r="B565" s="3">
        <v>3647</v>
      </c>
      <c r="C565" s="1" t="s">
        <v>422</v>
      </c>
      <c r="D565" s="2">
        <v>42146</v>
      </c>
      <c r="E565" s="1" t="s">
        <v>725</v>
      </c>
      <c r="F565" s="2">
        <v>42166</v>
      </c>
      <c r="G565" s="67">
        <v>302.8</v>
      </c>
      <c r="H565" s="67">
        <v>0</v>
      </c>
      <c r="I565" s="67">
        <v>0</v>
      </c>
      <c r="K565" s="3">
        <v>30</v>
      </c>
      <c r="L565" s="2">
        <v>42005</v>
      </c>
      <c r="M565" s="2">
        <v>42369</v>
      </c>
      <c r="N565" s="3">
        <v>0</v>
      </c>
      <c r="P565" s="3">
        <v>54.6</v>
      </c>
      <c r="Q565" s="92">
        <f>IF(J565-F565&gt;0,IF(R565="S",J565-F565,0),0)</f>
        <v>0</v>
      </c>
      <c r="R565" s="67" t="str">
        <f>IF(G565-H565-I565-P565&gt;0,"N","S")</f>
        <v>N</v>
      </c>
      <c r="S565" s="3">
        <f>IF(G565-H565-I565-P565&gt;0,G565-H565-I565-P565,0)</f>
        <v>248.2</v>
      </c>
      <c r="T565" s="67">
        <f>IF(J565-D565&gt;0,IF(R565="S",J565-D565,0),0)</f>
        <v>0</v>
      </c>
      <c r="U565" s="67">
        <f>IF(R565="S",H565*Q565,0)</f>
        <v>0</v>
      </c>
      <c r="V565" s="3">
        <f>IF(R565="S",H565*T565,0)</f>
        <v>0</v>
      </c>
      <c r="W565" s="3">
        <f>IF(R565="S",J565-F565-K565,0)</f>
        <v>0</v>
      </c>
      <c r="X565" s="3">
        <f>IF(R565="S",H565*W565,0)</f>
        <v>0</v>
      </c>
      <c r="Z565" s="2"/>
      <c r="AB565" s="2"/>
      <c r="AC565" s="2"/>
    </row>
    <row r="566" spans="1:29" ht="12.75">
      <c r="A566" s="3">
        <v>2015</v>
      </c>
      <c r="B566" s="3">
        <v>3651</v>
      </c>
      <c r="C566" s="1" t="s">
        <v>726</v>
      </c>
      <c r="D566" s="2">
        <v>42153</v>
      </c>
      <c r="E566" s="1" t="s">
        <v>727</v>
      </c>
      <c r="F566" s="2">
        <v>42167</v>
      </c>
      <c r="G566" s="67">
        <v>4565</v>
      </c>
      <c r="H566" s="67">
        <v>0</v>
      </c>
      <c r="I566" s="67">
        <v>0</v>
      </c>
      <c r="K566" s="3">
        <v>30</v>
      </c>
      <c r="L566" s="2">
        <v>42005</v>
      </c>
      <c r="M566" s="2">
        <v>42369</v>
      </c>
      <c r="N566" s="3">
        <v>0</v>
      </c>
      <c r="P566" s="3">
        <v>823.2</v>
      </c>
      <c r="Q566" s="92">
        <f>IF(J566-F566&gt;0,IF(R566="S",J566-F566,0),0)</f>
        <v>0</v>
      </c>
      <c r="R566" s="67" t="str">
        <f>IF(G566-H566-I566-P566&gt;0,"N","S")</f>
        <v>N</v>
      </c>
      <c r="S566" s="3">
        <f>IF(G566-H566-I566-P566&gt;0,G566-H566-I566-P566,0)</f>
        <v>3741.8</v>
      </c>
      <c r="T566" s="67">
        <f>IF(J566-D566&gt;0,IF(R566="S",J566-D566,0),0)</f>
        <v>0</v>
      </c>
      <c r="U566" s="67">
        <f>IF(R566="S",H566*Q566,0)</f>
        <v>0</v>
      </c>
      <c r="V566" s="3">
        <f>IF(R566="S",H566*T566,0)</f>
        <v>0</v>
      </c>
      <c r="W566" s="3">
        <f>IF(R566="S",J566-F566-K566,0)</f>
        <v>0</v>
      </c>
      <c r="X566" s="3">
        <f>IF(R566="S",H566*W566,0)</f>
        <v>0</v>
      </c>
      <c r="Z566" s="2"/>
      <c r="AB566" s="2"/>
      <c r="AC566" s="2"/>
    </row>
    <row r="567" spans="1:29" ht="12.75">
      <c r="A567" s="3">
        <v>2015</v>
      </c>
      <c r="B567" s="3">
        <v>3649</v>
      </c>
      <c r="C567" s="1" t="s">
        <v>407</v>
      </c>
      <c r="D567" s="2">
        <v>42155</v>
      </c>
      <c r="E567" s="1" t="s">
        <v>702</v>
      </c>
      <c r="F567" s="2">
        <v>42166</v>
      </c>
      <c r="G567" s="67">
        <v>4419.19</v>
      </c>
      <c r="H567" s="67">
        <v>0</v>
      </c>
      <c r="I567" s="67">
        <v>0</v>
      </c>
      <c r="K567" s="3">
        <v>30</v>
      </c>
      <c r="L567" s="2">
        <v>42005</v>
      </c>
      <c r="M567" s="2">
        <v>42369</v>
      </c>
      <c r="N567" s="3">
        <v>0</v>
      </c>
      <c r="P567" s="3">
        <v>788.79</v>
      </c>
      <c r="Q567" s="92">
        <f>IF(J567-F567&gt;0,IF(R567="S",J567-F567,0),0)</f>
        <v>0</v>
      </c>
      <c r="R567" s="67" t="str">
        <f>IF(G567-H567-I567-P567&gt;0,"N","S")</f>
        <v>N</v>
      </c>
      <c r="S567" s="3">
        <f>IF(G567-H567-I567-P567&gt;0,G567-H567-I567-P567,0)</f>
        <v>3630.4</v>
      </c>
      <c r="T567" s="67">
        <f>IF(J567-D567&gt;0,IF(R567="S",J567-D567,0),0)</f>
        <v>0</v>
      </c>
      <c r="U567" s="67">
        <f>IF(R567="S",H567*Q567,0)</f>
        <v>0</v>
      </c>
      <c r="V567" s="3">
        <f>IF(R567="S",H567*T567,0)</f>
        <v>0</v>
      </c>
      <c r="W567" s="3">
        <f>IF(R567="S",J567-F567-K567,0)</f>
        <v>0</v>
      </c>
      <c r="X567" s="3">
        <f>IF(R567="S",H567*W567,0)</f>
        <v>0</v>
      </c>
      <c r="Z567" s="2"/>
      <c r="AB567" s="2"/>
      <c r="AC567" s="2"/>
    </row>
    <row r="568" spans="1:29" ht="12.75">
      <c r="A568" s="3">
        <v>2015</v>
      </c>
      <c r="B568" s="3">
        <v>3652</v>
      </c>
      <c r="C568" s="1" t="s">
        <v>169</v>
      </c>
      <c r="D568" s="2">
        <v>42155</v>
      </c>
      <c r="E568" s="1" t="s">
        <v>728</v>
      </c>
      <c r="F568" s="2">
        <v>42155</v>
      </c>
      <c r="G568" s="67">
        <v>866.98</v>
      </c>
      <c r="H568" s="67">
        <v>0</v>
      </c>
      <c r="I568" s="67">
        <v>0</v>
      </c>
      <c r="K568" s="3">
        <v>30</v>
      </c>
      <c r="L568" s="2">
        <v>42005</v>
      </c>
      <c r="M568" s="2">
        <v>42369</v>
      </c>
      <c r="N568" s="3">
        <v>0</v>
      </c>
      <c r="P568" s="3">
        <v>156.34</v>
      </c>
      <c r="Q568" s="92">
        <f>IF(J568-F568&gt;0,IF(R568="S",J568-F568,0),0)</f>
        <v>0</v>
      </c>
      <c r="R568" s="67" t="str">
        <f>IF(G568-H568-I568-P568&gt;0,"N","S")</f>
        <v>N</v>
      </c>
      <c r="S568" s="3">
        <f>IF(G568-H568-I568-P568&gt;0,G568-H568-I568-P568,0)</f>
        <v>710.64</v>
      </c>
      <c r="T568" s="67">
        <f>IF(J568-D568&gt;0,IF(R568="S",J568-D568,0),0)</f>
        <v>0</v>
      </c>
      <c r="U568" s="67">
        <f>IF(R568="S",H568*Q568,0)</f>
        <v>0</v>
      </c>
      <c r="V568" s="3">
        <f>IF(R568="S",H568*T568,0)</f>
        <v>0</v>
      </c>
      <c r="W568" s="3">
        <f>IF(R568="S",J568-F568-K568,0)</f>
        <v>0</v>
      </c>
      <c r="X568" s="3">
        <f>IF(R568="S",H568*W568,0)</f>
        <v>0</v>
      </c>
      <c r="Z568" s="2"/>
      <c r="AB568" s="2"/>
      <c r="AC568" s="2"/>
    </row>
    <row r="569" spans="1:29" ht="12.75">
      <c r="A569" s="3">
        <v>2015</v>
      </c>
      <c r="B569" s="3">
        <v>3653</v>
      </c>
      <c r="C569" s="1" t="s">
        <v>169</v>
      </c>
      <c r="D569" s="2">
        <v>42155</v>
      </c>
      <c r="E569" s="1" t="s">
        <v>729</v>
      </c>
      <c r="F569" s="2">
        <v>42166</v>
      </c>
      <c r="G569" s="67">
        <v>255.33</v>
      </c>
      <c r="H569" s="67">
        <v>0</v>
      </c>
      <c r="I569" s="67">
        <v>0</v>
      </c>
      <c r="K569" s="3">
        <v>30</v>
      </c>
      <c r="L569" s="2">
        <v>42005</v>
      </c>
      <c r="M569" s="2">
        <v>42369</v>
      </c>
      <c r="N569" s="3">
        <v>0</v>
      </c>
      <c r="P569" s="3">
        <v>46.04</v>
      </c>
      <c r="Q569" s="92">
        <f>IF(J569-F569&gt;0,IF(R569="S",J569-F569,0),0)</f>
        <v>0</v>
      </c>
      <c r="R569" s="67" t="str">
        <f>IF(G569-H569-I569-P569&gt;0,"N","S")</f>
        <v>N</v>
      </c>
      <c r="S569" s="3">
        <f>IF(G569-H569-I569-P569&gt;0,G569-H569-I569-P569,0)</f>
        <v>209.29</v>
      </c>
      <c r="T569" s="67">
        <f>IF(J569-D569&gt;0,IF(R569="S",J569-D569,0),0)</f>
        <v>0</v>
      </c>
      <c r="U569" s="67">
        <f>IF(R569="S",H569*Q569,0)</f>
        <v>0</v>
      </c>
      <c r="V569" s="3">
        <f>IF(R569="S",H569*T569,0)</f>
        <v>0</v>
      </c>
      <c r="W569" s="3">
        <f>IF(R569="S",J569-F569-K569,0)</f>
        <v>0</v>
      </c>
      <c r="X569" s="3">
        <f>IF(R569="S",H569*W569,0)</f>
        <v>0</v>
      </c>
      <c r="Z569" s="2"/>
      <c r="AB569" s="2"/>
      <c r="AC569" s="2"/>
    </row>
    <row r="570" spans="1:29" ht="12.75">
      <c r="A570" s="3">
        <v>2015</v>
      </c>
      <c r="B570" s="3">
        <v>3650</v>
      </c>
      <c r="C570" s="1" t="s">
        <v>566</v>
      </c>
      <c r="D570" s="2">
        <v>42166</v>
      </c>
      <c r="E570" s="1" t="s">
        <v>730</v>
      </c>
      <c r="F570" s="2">
        <v>42167</v>
      </c>
      <c r="G570" s="67">
        <v>1505.9</v>
      </c>
      <c r="H570" s="67">
        <v>0</v>
      </c>
      <c r="I570" s="67">
        <v>0</v>
      </c>
      <c r="K570" s="3">
        <v>30</v>
      </c>
      <c r="L570" s="2">
        <v>42005</v>
      </c>
      <c r="M570" s="2">
        <v>42369</v>
      </c>
      <c r="N570" s="3">
        <v>0</v>
      </c>
      <c r="P570" s="3">
        <v>0</v>
      </c>
      <c r="Q570" s="92">
        <f>IF(J570-F570&gt;0,IF(R570="S",J570-F570,0),0)</f>
        <v>0</v>
      </c>
      <c r="R570" s="67" t="str">
        <f>IF(G570-H570-I570-P570&gt;0,"N","S")</f>
        <v>N</v>
      </c>
      <c r="S570" s="3">
        <f>IF(G570-H570-I570-P570&gt;0,G570-H570-I570-P570,0)</f>
        <v>1505.9</v>
      </c>
      <c r="T570" s="67">
        <f>IF(J570-D570&gt;0,IF(R570="S",J570-D570,0),0)</f>
        <v>0</v>
      </c>
      <c r="U570" s="67">
        <f>IF(R570="S",H570*Q570,0)</f>
        <v>0</v>
      </c>
      <c r="V570" s="3">
        <f>IF(R570="S",H570*T570,0)</f>
        <v>0</v>
      </c>
      <c r="W570" s="3">
        <f>IF(R570="S",J570-F570-K570,0)</f>
        <v>0</v>
      </c>
      <c r="X570" s="3">
        <f>IF(R570="S",H570*W570,0)</f>
        <v>0</v>
      </c>
      <c r="Z570" s="2"/>
      <c r="AB570" s="2"/>
      <c r="AC570" s="2"/>
    </row>
    <row r="571" spans="1:29" ht="12.75">
      <c r="A571" s="3">
        <v>2015</v>
      </c>
      <c r="B571" s="3">
        <v>3655</v>
      </c>
      <c r="C571" s="1" t="s">
        <v>304</v>
      </c>
      <c r="D571" s="2">
        <v>42165</v>
      </c>
      <c r="E571" s="1" t="s">
        <v>731</v>
      </c>
      <c r="F571" s="2">
        <v>42170</v>
      </c>
      <c r="G571" s="67">
        <v>27.19</v>
      </c>
      <c r="H571" s="67">
        <v>0</v>
      </c>
      <c r="I571" s="67">
        <v>0</v>
      </c>
      <c r="K571" s="3">
        <v>30</v>
      </c>
      <c r="L571" s="2">
        <v>42005</v>
      </c>
      <c r="M571" s="2">
        <v>42369</v>
      </c>
      <c r="N571" s="3">
        <v>0</v>
      </c>
      <c r="P571" s="3">
        <v>4.9</v>
      </c>
      <c r="Q571" s="92">
        <f>IF(J571-F571&gt;0,IF(R571="S",J571-F571,0),0)</f>
        <v>0</v>
      </c>
      <c r="R571" s="67" t="str">
        <f>IF(G571-H571-I571-P571&gt;0,"N","S")</f>
        <v>N</v>
      </c>
      <c r="S571" s="3">
        <f>IF(G571-H571-I571-P571&gt;0,G571-H571-I571-P571,0)</f>
        <v>22.29</v>
      </c>
      <c r="T571" s="67">
        <f>IF(J571-D571&gt;0,IF(R571="S",J571-D571,0),0)</f>
        <v>0</v>
      </c>
      <c r="U571" s="67">
        <f>IF(R571="S",H571*Q571,0)</f>
        <v>0</v>
      </c>
      <c r="V571" s="3">
        <f>IF(R571="S",H571*T571,0)</f>
        <v>0</v>
      </c>
      <c r="W571" s="3">
        <f>IF(R571="S",J571-F571-K571,0)</f>
        <v>0</v>
      </c>
      <c r="X571" s="3">
        <f>IF(R571="S",H571*W571,0)</f>
        <v>0</v>
      </c>
      <c r="Z571" s="2"/>
      <c r="AB571" s="2"/>
      <c r="AC571" s="2"/>
    </row>
    <row r="572" spans="1:29" ht="12.75">
      <c r="A572" s="3">
        <v>2015</v>
      </c>
      <c r="B572" s="3">
        <v>3656</v>
      </c>
      <c r="C572" s="1" t="s">
        <v>304</v>
      </c>
      <c r="D572" s="2">
        <v>42165</v>
      </c>
      <c r="E572" s="1" t="s">
        <v>732</v>
      </c>
      <c r="F572" s="2">
        <v>42170</v>
      </c>
      <c r="G572" s="67">
        <v>114.41</v>
      </c>
      <c r="H572" s="67">
        <v>0</v>
      </c>
      <c r="I572" s="67">
        <v>0</v>
      </c>
      <c r="K572" s="3">
        <v>30</v>
      </c>
      <c r="L572" s="2">
        <v>42005</v>
      </c>
      <c r="M572" s="2">
        <v>42369</v>
      </c>
      <c r="N572" s="3">
        <v>0</v>
      </c>
      <c r="P572" s="3">
        <v>20.63</v>
      </c>
      <c r="Q572" s="92">
        <f>IF(J572-F572&gt;0,IF(R572="S",J572-F572,0),0)</f>
        <v>0</v>
      </c>
      <c r="R572" s="67" t="str">
        <f>IF(G572-H572-I572-P572&gt;0,"N","S")</f>
        <v>N</v>
      </c>
      <c r="S572" s="3">
        <f>IF(G572-H572-I572-P572&gt;0,G572-H572-I572-P572,0)</f>
        <v>93.78</v>
      </c>
      <c r="T572" s="67">
        <f>IF(J572-D572&gt;0,IF(R572="S",J572-D572,0),0)</f>
        <v>0</v>
      </c>
      <c r="U572" s="67">
        <f>IF(R572="S",H572*Q572,0)</f>
        <v>0</v>
      </c>
      <c r="V572" s="3">
        <f>IF(R572="S",H572*T572,0)</f>
        <v>0</v>
      </c>
      <c r="W572" s="3">
        <f>IF(R572="S",J572-F572-K572,0)</f>
        <v>0</v>
      </c>
      <c r="X572" s="3">
        <f>IF(R572="S",H572*W572,0)</f>
        <v>0</v>
      </c>
      <c r="Z572" s="2"/>
      <c r="AB572" s="2"/>
      <c r="AC572" s="2"/>
    </row>
    <row r="573" spans="1:29" ht="12.75">
      <c r="A573" s="3">
        <v>2015</v>
      </c>
      <c r="B573" s="3">
        <v>3658</v>
      </c>
      <c r="C573" s="1" t="s">
        <v>304</v>
      </c>
      <c r="D573" s="2">
        <v>42165</v>
      </c>
      <c r="E573" s="1" t="s">
        <v>733</v>
      </c>
      <c r="F573" s="2">
        <v>42170</v>
      </c>
      <c r="G573" s="67">
        <v>69.93</v>
      </c>
      <c r="H573" s="67">
        <v>0</v>
      </c>
      <c r="I573" s="67">
        <v>0</v>
      </c>
      <c r="K573" s="3">
        <v>30</v>
      </c>
      <c r="L573" s="2">
        <v>42005</v>
      </c>
      <c r="M573" s="2">
        <v>42369</v>
      </c>
      <c r="N573" s="3">
        <v>0</v>
      </c>
      <c r="P573" s="3">
        <v>12.61</v>
      </c>
      <c r="Q573" s="92">
        <f>IF(J573-F573&gt;0,IF(R573="S",J573-F573,0),0)</f>
        <v>0</v>
      </c>
      <c r="R573" s="67" t="str">
        <f>IF(G573-H573-I573-P573&gt;0,"N","S")</f>
        <v>N</v>
      </c>
      <c r="S573" s="3">
        <f>IF(G573-H573-I573-P573&gt;0,G573-H573-I573-P573,0)</f>
        <v>57.32</v>
      </c>
      <c r="T573" s="67">
        <f>IF(J573-D573&gt;0,IF(R573="S",J573-D573,0),0)</f>
        <v>0</v>
      </c>
      <c r="U573" s="67">
        <f>IF(R573="S",H573*Q573,0)</f>
        <v>0</v>
      </c>
      <c r="V573" s="3">
        <f>IF(R573="S",H573*T573,0)</f>
        <v>0</v>
      </c>
      <c r="W573" s="3">
        <f>IF(R573="S",J573-F573-K573,0)</f>
        <v>0</v>
      </c>
      <c r="X573" s="3">
        <f>IF(R573="S",H573*W573,0)</f>
        <v>0</v>
      </c>
      <c r="Z573" s="2"/>
      <c r="AB573" s="2"/>
      <c r="AC573" s="2"/>
    </row>
    <row r="574" spans="1:29" ht="12.75">
      <c r="A574" s="3">
        <v>2015</v>
      </c>
      <c r="B574" s="3">
        <v>3659</v>
      </c>
      <c r="C574" s="1" t="s">
        <v>304</v>
      </c>
      <c r="D574" s="2">
        <v>42165</v>
      </c>
      <c r="E574" s="1" t="s">
        <v>734</v>
      </c>
      <c r="F574" s="2">
        <v>42170</v>
      </c>
      <c r="G574" s="67">
        <v>127.09</v>
      </c>
      <c r="H574" s="67">
        <v>0</v>
      </c>
      <c r="I574" s="67">
        <v>0</v>
      </c>
      <c r="K574" s="3">
        <v>30</v>
      </c>
      <c r="L574" s="2">
        <v>42005</v>
      </c>
      <c r="M574" s="2">
        <v>42369</v>
      </c>
      <c r="N574" s="3">
        <v>0</v>
      </c>
      <c r="P574" s="3">
        <v>22.92</v>
      </c>
      <c r="Q574" s="92">
        <f>IF(J574-F574&gt;0,IF(R574="S",J574-F574,0),0)</f>
        <v>0</v>
      </c>
      <c r="R574" s="67" t="str">
        <f>IF(G574-H574-I574-P574&gt;0,"N","S")</f>
        <v>N</v>
      </c>
      <c r="S574" s="3">
        <f>IF(G574-H574-I574-P574&gt;0,G574-H574-I574-P574,0)</f>
        <v>104.17</v>
      </c>
      <c r="T574" s="67">
        <f>IF(J574-D574&gt;0,IF(R574="S",J574-D574,0),0)</f>
        <v>0</v>
      </c>
      <c r="U574" s="67">
        <f>IF(R574="S",H574*Q574,0)</f>
        <v>0</v>
      </c>
      <c r="V574" s="3">
        <f>IF(R574="S",H574*T574,0)</f>
        <v>0</v>
      </c>
      <c r="W574" s="3">
        <f>IF(R574="S",J574-F574-K574,0)</f>
        <v>0</v>
      </c>
      <c r="X574" s="3">
        <f>IF(R574="S",H574*W574,0)</f>
        <v>0</v>
      </c>
      <c r="Z574" s="2"/>
      <c r="AB574" s="2"/>
      <c r="AC574" s="2"/>
    </row>
    <row r="575" spans="1:29" ht="12.75">
      <c r="A575" s="3">
        <v>2015</v>
      </c>
      <c r="B575" s="3">
        <v>3660</v>
      </c>
      <c r="C575" s="1" t="s">
        <v>304</v>
      </c>
      <c r="D575" s="2">
        <v>42165</v>
      </c>
      <c r="E575" s="1" t="s">
        <v>735</v>
      </c>
      <c r="F575" s="2">
        <v>42170</v>
      </c>
      <c r="G575" s="67">
        <v>89.9</v>
      </c>
      <c r="H575" s="67">
        <v>0</v>
      </c>
      <c r="I575" s="67">
        <v>0</v>
      </c>
      <c r="K575" s="3">
        <v>30</v>
      </c>
      <c r="L575" s="2">
        <v>42005</v>
      </c>
      <c r="M575" s="2">
        <v>42369</v>
      </c>
      <c r="N575" s="3">
        <v>0</v>
      </c>
      <c r="P575" s="3">
        <v>16.21</v>
      </c>
      <c r="Q575" s="92">
        <f>IF(J575-F575&gt;0,IF(R575="S",J575-F575,0),0)</f>
        <v>0</v>
      </c>
      <c r="R575" s="67" t="str">
        <f>IF(G575-H575-I575-P575&gt;0,"N","S")</f>
        <v>N</v>
      </c>
      <c r="S575" s="3">
        <f>IF(G575-H575-I575-P575&gt;0,G575-H575-I575-P575,0)</f>
        <v>73.69</v>
      </c>
      <c r="T575" s="67">
        <f>IF(J575-D575&gt;0,IF(R575="S",J575-D575,0),0)</f>
        <v>0</v>
      </c>
      <c r="U575" s="67">
        <f>IF(R575="S",H575*Q575,0)</f>
        <v>0</v>
      </c>
      <c r="V575" s="3">
        <f>IF(R575="S",H575*T575,0)</f>
        <v>0</v>
      </c>
      <c r="W575" s="3">
        <f>IF(R575="S",J575-F575-K575,0)</f>
        <v>0</v>
      </c>
      <c r="X575" s="3">
        <f>IF(R575="S",H575*W575,0)</f>
        <v>0</v>
      </c>
      <c r="Z575" s="2"/>
      <c r="AB575" s="2"/>
      <c r="AC575" s="2"/>
    </row>
    <row r="576" spans="1:29" ht="12.75">
      <c r="A576" s="3">
        <v>2015</v>
      </c>
      <c r="B576" s="3">
        <v>3661</v>
      </c>
      <c r="C576" s="1" t="s">
        <v>304</v>
      </c>
      <c r="D576" s="2">
        <v>42165</v>
      </c>
      <c r="E576" s="1" t="s">
        <v>736</v>
      </c>
      <c r="F576" s="2">
        <v>42170</v>
      </c>
      <c r="G576" s="67">
        <v>151.06</v>
      </c>
      <c r="H576" s="67">
        <v>0</v>
      </c>
      <c r="I576" s="67">
        <v>0</v>
      </c>
      <c r="K576" s="3">
        <v>30</v>
      </c>
      <c r="L576" s="2">
        <v>42005</v>
      </c>
      <c r="M576" s="2">
        <v>42369</v>
      </c>
      <c r="N576" s="3">
        <v>0</v>
      </c>
      <c r="P576" s="3">
        <v>27.24</v>
      </c>
      <c r="Q576" s="92">
        <f>IF(J576-F576&gt;0,IF(R576="S",J576-F576,0),0)</f>
        <v>0</v>
      </c>
      <c r="R576" s="67" t="str">
        <f>IF(G576-H576-I576-P576&gt;0,"N","S")</f>
        <v>N</v>
      </c>
      <c r="S576" s="3">
        <f>IF(G576-H576-I576-P576&gt;0,G576-H576-I576-P576,0)</f>
        <v>123.82</v>
      </c>
      <c r="T576" s="67">
        <f>IF(J576-D576&gt;0,IF(R576="S",J576-D576,0),0)</f>
        <v>0</v>
      </c>
      <c r="U576" s="67">
        <f>IF(R576="S",H576*Q576,0)</f>
        <v>0</v>
      </c>
      <c r="V576" s="3">
        <f>IF(R576="S",H576*T576,0)</f>
        <v>0</v>
      </c>
      <c r="W576" s="3">
        <f>IF(R576="S",J576-F576-K576,0)</f>
        <v>0</v>
      </c>
      <c r="X576" s="3">
        <f>IF(R576="S",H576*W576,0)</f>
        <v>0</v>
      </c>
      <c r="Z576" s="2"/>
      <c r="AB576" s="2"/>
      <c r="AC576" s="2"/>
    </row>
    <row r="577" spans="1:29" ht="12.75">
      <c r="A577" s="3">
        <v>2015</v>
      </c>
      <c r="B577" s="3">
        <v>3662</v>
      </c>
      <c r="C577" s="1" t="s">
        <v>304</v>
      </c>
      <c r="D577" s="2">
        <v>42165</v>
      </c>
      <c r="E577" s="1" t="s">
        <v>737</v>
      </c>
      <c r="F577" s="2">
        <v>42170</v>
      </c>
      <c r="G577" s="67">
        <v>28.51</v>
      </c>
      <c r="H577" s="67">
        <v>0</v>
      </c>
      <c r="I577" s="67">
        <v>0</v>
      </c>
      <c r="K577" s="3">
        <v>30</v>
      </c>
      <c r="L577" s="2">
        <v>42005</v>
      </c>
      <c r="M577" s="2">
        <v>42369</v>
      </c>
      <c r="N577" s="3">
        <v>0</v>
      </c>
      <c r="P577" s="3">
        <v>5.14</v>
      </c>
      <c r="Q577" s="92">
        <f>IF(J577-F577&gt;0,IF(R577="S",J577-F577,0),0)</f>
        <v>0</v>
      </c>
      <c r="R577" s="67" t="str">
        <f>IF(G577-H577-I577-P577&gt;0,"N","S")</f>
        <v>N</v>
      </c>
      <c r="S577" s="3">
        <f>IF(G577-H577-I577-P577&gt;0,G577-H577-I577-P577,0)</f>
        <v>23.37</v>
      </c>
      <c r="T577" s="67">
        <f>IF(J577-D577&gt;0,IF(R577="S",J577-D577,0),0)</f>
        <v>0</v>
      </c>
      <c r="U577" s="67">
        <f>IF(R577="S",H577*Q577,0)</f>
        <v>0</v>
      </c>
      <c r="V577" s="3">
        <f>IF(R577="S",H577*T577,0)</f>
        <v>0</v>
      </c>
      <c r="W577" s="3">
        <f>IF(R577="S",J577-F577-K577,0)</f>
        <v>0</v>
      </c>
      <c r="X577" s="3">
        <f>IF(R577="S",H577*W577,0)</f>
        <v>0</v>
      </c>
      <c r="Z577" s="2"/>
      <c r="AB577" s="2"/>
      <c r="AC577" s="2"/>
    </row>
    <row r="578" spans="1:29" ht="12.75">
      <c r="A578" s="3">
        <v>2015</v>
      </c>
      <c r="B578" s="3">
        <v>3663</v>
      </c>
      <c r="C578" s="1" t="s">
        <v>304</v>
      </c>
      <c r="D578" s="2">
        <v>42165</v>
      </c>
      <c r="E578" s="1" t="s">
        <v>738</v>
      </c>
      <c r="F578" s="2">
        <v>42170</v>
      </c>
      <c r="G578" s="67">
        <v>60.91</v>
      </c>
      <c r="H578" s="67">
        <v>0</v>
      </c>
      <c r="I578" s="67">
        <v>0</v>
      </c>
      <c r="K578" s="3">
        <v>30</v>
      </c>
      <c r="L578" s="2">
        <v>42005</v>
      </c>
      <c r="M578" s="2">
        <v>42369</v>
      </c>
      <c r="N578" s="3">
        <v>0</v>
      </c>
      <c r="P578" s="3">
        <v>10.98</v>
      </c>
      <c r="Q578" s="92">
        <f>IF(J578-F578&gt;0,IF(R578="S",J578-F578,0),0)</f>
        <v>0</v>
      </c>
      <c r="R578" s="67" t="str">
        <f>IF(G578-H578-I578-P578&gt;0,"N","S")</f>
        <v>N</v>
      </c>
      <c r="S578" s="3">
        <f>IF(G578-H578-I578-P578&gt;0,G578-H578-I578-P578,0)</f>
        <v>49.93</v>
      </c>
      <c r="T578" s="67">
        <f>IF(J578-D578&gt;0,IF(R578="S",J578-D578,0),0)</f>
        <v>0</v>
      </c>
      <c r="U578" s="67">
        <f>IF(R578="S",H578*Q578,0)</f>
        <v>0</v>
      </c>
      <c r="V578" s="3">
        <f>IF(R578="S",H578*T578,0)</f>
        <v>0</v>
      </c>
      <c r="W578" s="3">
        <f>IF(R578="S",J578-F578-K578,0)</f>
        <v>0</v>
      </c>
      <c r="X578" s="3">
        <f>IF(R578="S",H578*W578,0)</f>
        <v>0</v>
      </c>
      <c r="Z578" s="2"/>
      <c r="AB578" s="2"/>
      <c r="AC578" s="2"/>
    </row>
    <row r="579" spans="1:29" ht="12.75">
      <c r="A579" s="3">
        <v>2015</v>
      </c>
      <c r="B579" s="3">
        <v>3716</v>
      </c>
      <c r="C579" s="1" t="s">
        <v>295</v>
      </c>
      <c r="D579" s="2">
        <v>42155</v>
      </c>
      <c r="E579" s="1" t="s">
        <v>741</v>
      </c>
      <c r="F579" s="2">
        <v>42171</v>
      </c>
      <c r="G579" s="67">
        <v>3283.83</v>
      </c>
      <c r="H579" s="67">
        <v>0</v>
      </c>
      <c r="I579" s="67">
        <v>0</v>
      </c>
      <c r="K579" s="3">
        <v>30</v>
      </c>
      <c r="L579" s="2">
        <v>42005</v>
      </c>
      <c r="M579" s="2">
        <v>42369</v>
      </c>
      <c r="N579" s="3">
        <v>0</v>
      </c>
      <c r="P579" s="3">
        <v>592.17</v>
      </c>
      <c r="Q579" s="92">
        <f>IF(J579-F579&gt;0,IF(R579="S",J579-F579,0),0)</f>
        <v>0</v>
      </c>
      <c r="R579" s="67" t="str">
        <f>IF(G579-H579-I579-P579&gt;0,"N","S")</f>
        <v>N</v>
      </c>
      <c r="S579" s="3">
        <f>IF(G579-H579-I579-P579&gt;0,G579-H579-I579-P579,0)</f>
        <v>2691.66</v>
      </c>
      <c r="T579" s="67">
        <f>IF(J579-D579&gt;0,IF(R579="S",J579-D579,0),0)</f>
        <v>0</v>
      </c>
      <c r="U579" s="67">
        <f>IF(R579="S",H579*Q579,0)</f>
        <v>0</v>
      </c>
      <c r="V579" s="3">
        <f>IF(R579="S",H579*T579,0)</f>
        <v>0</v>
      </c>
      <c r="W579" s="3">
        <f>IF(R579="S",J579-F579-K579,0)</f>
        <v>0</v>
      </c>
      <c r="X579" s="3">
        <f>IF(R579="S",H579*W579,0)</f>
        <v>0</v>
      </c>
      <c r="Z579" s="2"/>
      <c r="AB579" s="2"/>
      <c r="AC579" s="2"/>
    </row>
    <row r="580" spans="1:29" ht="12.75">
      <c r="A580" s="3">
        <v>2015</v>
      </c>
      <c r="B580" s="3">
        <v>3717</v>
      </c>
      <c r="C580" s="1" t="s">
        <v>742</v>
      </c>
      <c r="D580" s="2">
        <v>42155</v>
      </c>
      <c r="E580" s="1" t="s">
        <v>112</v>
      </c>
      <c r="F580" s="2">
        <v>42171</v>
      </c>
      <c r="G580" s="67">
        <v>14449.34</v>
      </c>
      <c r="H580" s="67">
        <v>0</v>
      </c>
      <c r="I580" s="67">
        <v>0</v>
      </c>
      <c r="K580" s="3">
        <v>30</v>
      </c>
      <c r="L580" s="2">
        <v>42005</v>
      </c>
      <c r="M580" s="2">
        <v>42369</v>
      </c>
      <c r="N580" s="3">
        <v>0</v>
      </c>
      <c r="P580" s="3">
        <v>0</v>
      </c>
      <c r="Q580" s="92">
        <f>IF(J580-F580&gt;0,IF(R580="S",J580-F580,0),0)</f>
        <v>0</v>
      </c>
      <c r="R580" s="67" t="str">
        <f>IF(G580-H580-I580-P580&gt;0,"N","S")</f>
        <v>N</v>
      </c>
      <c r="S580" s="3">
        <f>IF(G580-H580-I580-P580&gt;0,G580-H580-I580-P580,0)</f>
        <v>14449.34</v>
      </c>
      <c r="T580" s="67">
        <f>IF(J580-D580&gt;0,IF(R580="S",J580-D580,0),0)</f>
        <v>0</v>
      </c>
      <c r="U580" s="67">
        <f>IF(R580="S",H580*Q580,0)</f>
        <v>0</v>
      </c>
      <c r="V580" s="3">
        <f>IF(R580="S",H580*T580,0)</f>
        <v>0</v>
      </c>
      <c r="W580" s="3">
        <f>IF(R580="S",J580-F580-K580,0)</f>
        <v>0</v>
      </c>
      <c r="X580" s="3">
        <f>IF(R580="S",H580*W580,0)</f>
        <v>0</v>
      </c>
      <c r="Z580" s="2"/>
      <c r="AB580" s="2"/>
      <c r="AC580" s="2"/>
    </row>
    <row r="581" spans="1:29" ht="12.75">
      <c r="A581" s="3">
        <v>2015</v>
      </c>
      <c r="B581" s="3">
        <v>3719</v>
      </c>
      <c r="C581" s="1" t="s">
        <v>395</v>
      </c>
      <c r="D581" s="2">
        <v>42155</v>
      </c>
      <c r="E581" s="1" t="s">
        <v>18</v>
      </c>
      <c r="F581" s="2">
        <v>42170</v>
      </c>
      <c r="G581" s="67">
        <v>1061.32</v>
      </c>
      <c r="H581" s="67">
        <v>0</v>
      </c>
      <c r="I581" s="67">
        <v>0</v>
      </c>
      <c r="K581" s="3">
        <v>30</v>
      </c>
      <c r="L581" s="2">
        <v>42005</v>
      </c>
      <c r="M581" s="2">
        <v>42369</v>
      </c>
      <c r="N581" s="3">
        <v>0</v>
      </c>
      <c r="P581" s="3">
        <v>40.82</v>
      </c>
      <c r="Q581" s="92">
        <f>IF(J581-F581&gt;0,IF(R581="S",J581-F581,0),0)</f>
        <v>0</v>
      </c>
      <c r="R581" s="67" t="str">
        <f>IF(G581-H581-I581-P581&gt;0,"N","S")</f>
        <v>N</v>
      </c>
      <c r="S581" s="3">
        <f>IF(G581-H581-I581-P581&gt;0,G581-H581-I581-P581,0)</f>
        <v>1020.5</v>
      </c>
      <c r="T581" s="67">
        <f>IF(J581-D581&gt;0,IF(R581="S",J581-D581,0),0)</f>
        <v>0</v>
      </c>
      <c r="U581" s="67">
        <f>IF(R581="S",H581*Q581,0)</f>
        <v>0</v>
      </c>
      <c r="V581" s="3">
        <f>IF(R581="S",H581*T581,0)</f>
        <v>0</v>
      </c>
      <c r="W581" s="3">
        <f>IF(R581="S",J581-F581-K581,0)</f>
        <v>0</v>
      </c>
      <c r="X581" s="3">
        <f>IF(R581="S",H581*W581,0)</f>
        <v>0</v>
      </c>
      <c r="Z581" s="2"/>
      <c r="AB581" s="2"/>
      <c r="AC581" s="2"/>
    </row>
    <row r="582" spans="1:29" ht="12.75">
      <c r="A582" s="3">
        <v>2015</v>
      </c>
      <c r="B582" s="3">
        <v>3722</v>
      </c>
      <c r="C582" s="1" t="s">
        <v>304</v>
      </c>
      <c r="D582" s="2">
        <v>42165</v>
      </c>
      <c r="E582" s="1" t="s">
        <v>743</v>
      </c>
      <c r="F582" s="2">
        <v>42170</v>
      </c>
      <c r="G582" s="67">
        <v>68.34</v>
      </c>
      <c r="H582" s="67">
        <v>0</v>
      </c>
      <c r="I582" s="67">
        <v>0</v>
      </c>
      <c r="K582" s="3">
        <v>30</v>
      </c>
      <c r="L582" s="2">
        <v>42005</v>
      </c>
      <c r="M582" s="2">
        <v>42369</v>
      </c>
      <c r="N582" s="3">
        <v>0</v>
      </c>
      <c r="P582" s="3">
        <v>12.32</v>
      </c>
      <c r="Q582" s="92">
        <f>IF(J582-F582&gt;0,IF(R582="S",J582-F582,0),0)</f>
        <v>0</v>
      </c>
      <c r="R582" s="67" t="str">
        <f>IF(G582-H582-I582-P582&gt;0,"N","S")</f>
        <v>N</v>
      </c>
      <c r="S582" s="3">
        <f>IF(G582-H582-I582-P582&gt;0,G582-H582-I582-P582,0)</f>
        <v>56.02</v>
      </c>
      <c r="T582" s="67">
        <f>IF(J582-D582&gt;0,IF(R582="S",J582-D582,0),0)</f>
        <v>0</v>
      </c>
      <c r="U582" s="67">
        <f>IF(R582="S",H582*Q582,0)</f>
        <v>0</v>
      </c>
      <c r="V582" s="3">
        <f>IF(R582="S",H582*T582,0)</f>
        <v>0</v>
      </c>
      <c r="W582" s="3">
        <f>IF(R582="S",J582-F582-K582,0)</f>
        <v>0</v>
      </c>
      <c r="X582" s="3">
        <f>IF(R582="S",H582*W582,0)</f>
        <v>0</v>
      </c>
      <c r="Z582" s="2"/>
      <c r="AB582" s="2"/>
      <c r="AC582" s="2"/>
    </row>
    <row r="583" spans="1:29" ht="12.75">
      <c r="A583" s="3">
        <v>2015</v>
      </c>
      <c r="B583" s="3">
        <v>3720</v>
      </c>
      <c r="C583" s="1" t="s">
        <v>304</v>
      </c>
      <c r="D583" s="2">
        <v>42165</v>
      </c>
      <c r="E583" s="1" t="s">
        <v>744</v>
      </c>
      <c r="F583" s="2">
        <v>42170</v>
      </c>
      <c r="G583" s="67">
        <v>27.19</v>
      </c>
      <c r="H583" s="67">
        <v>0</v>
      </c>
      <c r="I583" s="67">
        <v>0</v>
      </c>
      <c r="K583" s="3">
        <v>30</v>
      </c>
      <c r="L583" s="2">
        <v>42005</v>
      </c>
      <c r="M583" s="2">
        <v>42369</v>
      </c>
      <c r="N583" s="3">
        <v>0</v>
      </c>
      <c r="P583" s="3">
        <v>4.9</v>
      </c>
      <c r="Q583" s="92">
        <f>IF(J583-F583&gt;0,IF(R583="S",J583-F583,0),0)</f>
        <v>0</v>
      </c>
      <c r="R583" s="67" t="str">
        <f>IF(G583-H583-I583-P583&gt;0,"N","S")</f>
        <v>N</v>
      </c>
      <c r="S583" s="3">
        <f>IF(G583-H583-I583-P583&gt;0,G583-H583-I583-P583,0)</f>
        <v>22.29</v>
      </c>
      <c r="T583" s="67">
        <f>IF(J583-D583&gt;0,IF(R583="S",J583-D583,0),0)</f>
        <v>0</v>
      </c>
      <c r="U583" s="67">
        <f>IF(R583="S",H583*Q583,0)</f>
        <v>0</v>
      </c>
      <c r="V583" s="3">
        <f>IF(R583="S",H583*T583,0)</f>
        <v>0</v>
      </c>
      <c r="W583" s="3">
        <f>IF(R583="S",J583-F583-K583,0)</f>
        <v>0</v>
      </c>
      <c r="X583" s="3">
        <f>IF(R583="S",H583*W583,0)</f>
        <v>0</v>
      </c>
      <c r="Z583" s="2"/>
      <c r="AB583" s="2"/>
      <c r="AC583" s="2"/>
    </row>
    <row r="584" spans="1:29" ht="12.75">
      <c r="A584" s="3">
        <v>2015</v>
      </c>
      <c r="B584" s="3">
        <v>3721</v>
      </c>
      <c r="C584" s="1" t="s">
        <v>304</v>
      </c>
      <c r="D584" s="2">
        <v>42165</v>
      </c>
      <c r="E584" s="1" t="s">
        <v>745</v>
      </c>
      <c r="F584" s="2">
        <v>42170</v>
      </c>
      <c r="G584" s="67">
        <v>508.87</v>
      </c>
      <c r="H584" s="67">
        <v>0</v>
      </c>
      <c r="I584" s="67">
        <v>0</v>
      </c>
      <c r="K584" s="3">
        <v>30</v>
      </c>
      <c r="L584" s="2">
        <v>42005</v>
      </c>
      <c r="M584" s="2">
        <v>42369</v>
      </c>
      <c r="N584" s="3">
        <v>0</v>
      </c>
      <c r="P584" s="3">
        <v>91.76</v>
      </c>
      <c r="Q584" s="92">
        <f>IF(J584-F584&gt;0,IF(R584="S",J584-F584,0),0)</f>
        <v>0</v>
      </c>
      <c r="R584" s="67" t="str">
        <f>IF(G584-H584-I584-P584&gt;0,"N","S")</f>
        <v>N</v>
      </c>
      <c r="S584" s="3">
        <f>IF(G584-H584-I584-P584&gt;0,G584-H584-I584-P584,0)</f>
        <v>417.11</v>
      </c>
      <c r="T584" s="67">
        <f>IF(J584-D584&gt;0,IF(R584="S",J584-D584,0),0)</f>
        <v>0</v>
      </c>
      <c r="U584" s="67">
        <f>IF(R584="S",H584*Q584,0)</f>
        <v>0</v>
      </c>
      <c r="V584" s="3">
        <f>IF(R584="S",H584*T584,0)</f>
        <v>0</v>
      </c>
      <c r="W584" s="3">
        <f>IF(R584="S",J584-F584-K584,0)</f>
        <v>0</v>
      </c>
      <c r="X584" s="3">
        <f>IF(R584="S",H584*W584,0)</f>
        <v>0</v>
      </c>
      <c r="Z584" s="2"/>
      <c r="AB584" s="2"/>
      <c r="AC584" s="2"/>
    </row>
    <row r="585" spans="1:29" ht="12.75">
      <c r="A585" s="3">
        <v>2015</v>
      </c>
      <c r="B585" s="3">
        <v>3723</v>
      </c>
      <c r="C585" s="1" t="s">
        <v>304</v>
      </c>
      <c r="D585" s="2">
        <v>42165</v>
      </c>
      <c r="E585" s="1" t="s">
        <v>746</v>
      </c>
      <c r="F585" s="2">
        <v>42170</v>
      </c>
      <c r="G585" s="67">
        <v>74.09</v>
      </c>
      <c r="H585" s="67">
        <v>0</v>
      </c>
      <c r="I585" s="67">
        <v>0</v>
      </c>
      <c r="K585" s="3">
        <v>30</v>
      </c>
      <c r="L585" s="2">
        <v>42005</v>
      </c>
      <c r="M585" s="2">
        <v>42369</v>
      </c>
      <c r="N585" s="3">
        <v>0</v>
      </c>
      <c r="P585" s="3">
        <v>13.36</v>
      </c>
      <c r="Q585" s="92">
        <f>IF(J585-F585&gt;0,IF(R585="S",J585-F585,0),0)</f>
        <v>0</v>
      </c>
      <c r="R585" s="67" t="str">
        <f>IF(G585-H585-I585-P585&gt;0,"N","S")</f>
        <v>N</v>
      </c>
      <c r="S585" s="3">
        <f>IF(G585-H585-I585-P585&gt;0,G585-H585-I585-P585,0)</f>
        <v>60.73</v>
      </c>
      <c r="T585" s="67">
        <f>IF(J585-D585&gt;0,IF(R585="S",J585-D585,0),0)</f>
        <v>0</v>
      </c>
      <c r="U585" s="67">
        <f>IF(R585="S",H585*Q585,0)</f>
        <v>0</v>
      </c>
      <c r="V585" s="3">
        <f>IF(R585="S",H585*T585,0)</f>
        <v>0</v>
      </c>
      <c r="W585" s="3">
        <f>IF(R585="S",J585-F585-K585,0)</f>
        <v>0</v>
      </c>
      <c r="X585" s="3">
        <f>IF(R585="S",H585*W585,0)</f>
        <v>0</v>
      </c>
      <c r="Z585" s="2"/>
      <c r="AB585" s="2"/>
      <c r="AC585" s="2"/>
    </row>
    <row r="586" spans="1:29" ht="12.75">
      <c r="A586" s="3">
        <v>2015</v>
      </c>
      <c r="B586" s="3">
        <v>3724</v>
      </c>
      <c r="C586" s="1" t="s">
        <v>304</v>
      </c>
      <c r="D586" s="2">
        <v>42165</v>
      </c>
      <c r="E586" s="1" t="s">
        <v>747</v>
      </c>
      <c r="F586" s="2">
        <v>42170</v>
      </c>
      <c r="G586" s="67">
        <v>47.65</v>
      </c>
      <c r="H586" s="67">
        <v>0</v>
      </c>
      <c r="I586" s="67">
        <v>0</v>
      </c>
      <c r="K586" s="3">
        <v>30</v>
      </c>
      <c r="L586" s="2">
        <v>42005</v>
      </c>
      <c r="M586" s="2">
        <v>42369</v>
      </c>
      <c r="N586" s="3">
        <v>0</v>
      </c>
      <c r="P586" s="3">
        <v>8.59</v>
      </c>
      <c r="Q586" s="92">
        <f>IF(J586-F586&gt;0,IF(R586="S",J586-F586,0),0)</f>
        <v>0</v>
      </c>
      <c r="R586" s="67" t="str">
        <f>IF(G586-H586-I586-P586&gt;0,"N","S")</f>
        <v>N</v>
      </c>
      <c r="S586" s="3">
        <f>IF(G586-H586-I586-P586&gt;0,G586-H586-I586-P586,0)</f>
        <v>39.06</v>
      </c>
      <c r="T586" s="67">
        <f>IF(J586-D586&gt;0,IF(R586="S",J586-D586,0),0)</f>
        <v>0</v>
      </c>
      <c r="U586" s="67">
        <f>IF(R586="S",H586*Q586,0)</f>
        <v>0</v>
      </c>
      <c r="V586" s="3">
        <f>IF(R586="S",H586*T586,0)</f>
        <v>0</v>
      </c>
      <c r="W586" s="3">
        <f>IF(R586="S",J586-F586-K586,0)</f>
        <v>0</v>
      </c>
      <c r="X586" s="3">
        <f>IF(R586="S",H586*W586,0)</f>
        <v>0</v>
      </c>
      <c r="Z586" s="2"/>
      <c r="AB586" s="2"/>
      <c r="AC586" s="2"/>
    </row>
    <row r="587" spans="1:29" ht="12.75">
      <c r="A587" s="3">
        <v>2015</v>
      </c>
      <c r="B587" s="3">
        <v>3725</v>
      </c>
      <c r="C587" s="1" t="s">
        <v>304</v>
      </c>
      <c r="D587" s="2">
        <v>42165</v>
      </c>
      <c r="E587" s="1" t="s">
        <v>748</v>
      </c>
      <c r="F587" s="2">
        <v>42170</v>
      </c>
      <c r="G587" s="67">
        <v>16.67</v>
      </c>
      <c r="H587" s="67">
        <v>0</v>
      </c>
      <c r="I587" s="67">
        <v>0</v>
      </c>
      <c r="K587" s="3">
        <v>30</v>
      </c>
      <c r="L587" s="2">
        <v>42005</v>
      </c>
      <c r="M587" s="2">
        <v>42369</v>
      </c>
      <c r="N587" s="3">
        <v>0</v>
      </c>
      <c r="P587" s="3">
        <v>3.01</v>
      </c>
      <c r="Q587" s="92">
        <f>IF(J587-F587&gt;0,IF(R587="S",J587-F587,0),0)</f>
        <v>0</v>
      </c>
      <c r="R587" s="67" t="str">
        <f>IF(G587-H587-I587-P587&gt;0,"N","S")</f>
        <v>N</v>
      </c>
      <c r="S587" s="3">
        <f>IF(G587-H587-I587-P587&gt;0,G587-H587-I587-P587,0)</f>
        <v>13.66</v>
      </c>
      <c r="T587" s="67">
        <f>IF(J587-D587&gt;0,IF(R587="S",J587-D587,0),0)</f>
        <v>0</v>
      </c>
      <c r="U587" s="67">
        <f>IF(R587="S",H587*Q587,0)</f>
        <v>0</v>
      </c>
      <c r="V587" s="3">
        <f>IF(R587="S",H587*T587,0)</f>
        <v>0</v>
      </c>
      <c r="W587" s="3">
        <f>IF(R587="S",J587-F587-K587,0)</f>
        <v>0</v>
      </c>
      <c r="X587" s="3">
        <f>IF(R587="S",H587*W587,0)</f>
        <v>0</v>
      </c>
      <c r="Z587" s="2"/>
      <c r="AB587" s="2"/>
      <c r="AC587" s="2"/>
    </row>
    <row r="588" spans="1:29" ht="12.75">
      <c r="A588" s="3">
        <v>2015</v>
      </c>
      <c r="B588" s="3">
        <v>3779</v>
      </c>
      <c r="C588" s="1" t="s">
        <v>304</v>
      </c>
      <c r="D588" s="2">
        <v>42165</v>
      </c>
      <c r="E588" s="1" t="s">
        <v>749</v>
      </c>
      <c r="F588" s="2">
        <v>42170</v>
      </c>
      <c r="G588" s="67">
        <v>7.82</v>
      </c>
      <c r="H588" s="67">
        <v>0</v>
      </c>
      <c r="I588" s="67">
        <v>0</v>
      </c>
      <c r="K588" s="3">
        <v>30</v>
      </c>
      <c r="L588" s="2">
        <v>42005</v>
      </c>
      <c r="M588" s="2">
        <v>42369</v>
      </c>
      <c r="N588" s="3">
        <v>0</v>
      </c>
      <c r="P588" s="3">
        <v>1.41</v>
      </c>
      <c r="Q588" s="92">
        <f>IF(J588-F588&gt;0,IF(R588="S",J588-F588,0),0)</f>
        <v>0</v>
      </c>
      <c r="R588" s="67" t="str">
        <f>IF(G588-H588-I588-P588&gt;0,"N","S")</f>
        <v>N</v>
      </c>
      <c r="S588" s="3">
        <f>IF(G588-H588-I588-P588&gt;0,G588-H588-I588-P588,0)</f>
        <v>6.41</v>
      </c>
      <c r="T588" s="67">
        <f>IF(J588-D588&gt;0,IF(R588="S",J588-D588,0),0)</f>
        <v>0</v>
      </c>
      <c r="U588" s="67">
        <f>IF(R588="S",H588*Q588,0)</f>
        <v>0</v>
      </c>
      <c r="V588" s="3">
        <f>IF(R588="S",H588*T588,0)</f>
        <v>0</v>
      </c>
      <c r="W588" s="3">
        <f>IF(R588="S",J588-F588-K588,0)</f>
        <v>0</v>
      </c>
      <c r="X588" s="3">
        <f>IF(R588="S",H588*W588,0)</f>
        <v>0</v>
      </c>
      <c r="Z588" s="2"/>
      <c r="AB588" s="2"/>
      <c r="AC588" s="2"/>
    </row>
    <row r="589" spans="1:29" ht="12.75">
      <c r="A589" s="3">
        <v>2015</v>
      </c>
      <c r="B589" s="3">
        <v>3780</v>
      </c>
      <c r="C589" s="1" t="s">
        <v>304</v>
      </c>
      <c r="D589" s="2">
        <v>42165</v>
      </c>
      <c r="E589" s="1" t="s">
        <v>750</v>
      </c>
      <c r="F589" s="2">
        <v>42170</v>
      </c>
      <c r="G589" s="67">
        <v>13.24</v>
      </c>
      <c r="H589" s="67">
        <v>0</v>
      </c>
      <c r="I589" s="67">
        <v>0</v>
      </c>
      <c r="K589" s="3">
        <v>30</v>
      </c>
      <c r="L589" s="2">
        <v>42005</v>
      </c>
      <c r="M589" s="2">
        <v>42369</v>
      </c>
      <c r="N589" s="3">
        <v>0</v>
      </c>
      <c r="P589" s="3">
        <v>2.39</v>
      </c>
      <c r="Q589" s="92">
        <f>IF(J589-F589&gt;0,IF(R589="S",J589-F589,0),0)</f>
        <v>0</v>
      </c>
      <c r="R589" s="67" t="str">
        <f>IF(G589-H589-I589-P589&gt;0,"N","S")</f>
        <v>N</v>
      </c>
      <c r="S589" s="3">
        <f>IF(G589-H589-I589-P589&gt;0,G589-H589-I589-P589,0)</f>
        <v>10.85</v>
      </c>
      <c r="T589" s="67">
        <f>IF(J589-D589&gt;0,IF(R589="S",J589-D589,0),0)</f>
        <v>0</v>
      </c>
      <c r="U589" s="67">
        <f>IF(R589="S",H589*Q589,0)</f>
        <v>0</v>
      </c>
      <c r="V589" s="3">
        <f>IF(R589="S",H589*T589,0)</f>
        <v>0</v>
      </c>
      <c r="W589" s="3">
        <f>IF(R589="S",J589-F589-K589,0)</f>
        <v>0</v>
      </c>
      <c r="X589" s="3">
        <f>IF(R589="S",H589*W589,0)</f>
        <v>0</v>
      </c>
      <c r="Z589" s="2"/>
      <c r="AB589" s="2"/>
      <c r="AC589" s="2"/>
    </row>
    <row r="590" spans="1:29" ht="12.75">
      <c r="A590" s="3">
        <v>2015</v>
      </c>
      <c r="B590" s="3">
        <v>3781</v>
      </c>
      <c r="C590" s="1" t="s">
        <v>304</v>
      </c>
      <c r="D590" s="2">
        <v>42165</v>
      </c>
      <c r="E590" s="1" t="s">
        <v>751</v>
      </c>
      <c r="F590" s="2">
        <v>42170</v>
      </c>
      <c r="G590" s="67">
        <v>115.36</v>
      </c>
      <c r="H590" s="67">
        <v>0</v>
      </c>
      <c r="I590" s="67">
        <v>0</v>
      </c>
      <c r="K590" s="3">
        <v>30</v>
      </c>
      <c r="L590" s="2">
        <v>42005</v>
      </c>
      <c r="M590" s="2">
        <v>42369</v>
      </c>
      <c r="N590" s="3">
        <v>0</v>
      </c>
      <c r="P590" s="3">
        <v>20.8</v>
      </c>
      <c r="Q590" s="92">
        <f>IF(J590-F590&gt;0,IF(R590="S",J590-F590,0),0)</f>
        <v>0</v>
      </c>
      <c r="R590" s="67" t="str">
        <f>IF(G590-H590-I590-P590&gt;0,"N","S")</f>
        <v>N</v>
      </c>
      <c r="S590" s="3">
        <f>IF(G590-H590-I590-P590&gt;0,G590-H590-I590-P590,0)</f>
        <v>94.56</v>
      </c>
      <c r="T590" s="67">
        <f>IF(J590-D590&gt;0,IF(R590="S",J590-D590,0),0)</f>
        <v>0</v>
      </c>
      <c r="U590" s="67">
        <f>IF(R590="S",H590*Q590,0)</f>
        <v>0</v>
      </c>
      <c r="V590" s="3">
        <f>IF(R590="S",H590*T590,0)</f>
        <v>0</v>
      </c>
      <c r="W590" s="3">
        <f>IF(R590="S",J590-F590-K590,0)</f>
        <v>0</v>
      </c>
      <c r="X590" s="3">
        <f>IF(R590="S",H590*W590,0)</f>
        <v>0</v>
      </c>
      <c r="Z590" s="2"/>
      <c r="AB590" s="2"/>
      <c r="AC590" s="2"/>
    </row>
    <row r="591" spans="1:29" ht="12.75">
      <c r="A591" s="3">
        <v>2015</v>
      </c>
      <c r="B591" s="3">
        <v>3782</v>
      </c>
      <c r="C591" s="1" t="s">
        <v>304</v>
      </c>
      <c r="D591" s="2">
        <v>42165</v>
      </c>
      <c r="E591" s="1" t="s">
        <v>752</v>
      </c>
      <c r="F591" s="2">
        <v>42170</v>
      </c>
      <c r="G591" s="67">
        <v>33.57</v>
      </c>
      <c r="H591" s="67">
        <v>0</v>
      </c>
      <c r="I591" s="67">
        <v>0</v>
      </c>
      <c r="K591" s="3">
        <v>30</v>
      </c>
      <c r="L591" s="2">
        <v>42005</v>
      </c>
      <c r="M591" s="2">
        <v>42369</v>
      </c>
      <c r="N591" s="3">
        <v>0</v>
      </c>
      <c r="P591" s="3">
        <v>6.05</v>
      </c>
      <c r="Q591" s="92">
        <f>IF(J591-F591&gt;0,IF(R591="S",J591-F591,0),0)</f>
        <v>0</v>
      </c>
      <c r="R591" s="67" t="str">
        <f>IF(G591-H591-I591-P591&gt;0,"N","S")</f>
        <v>N</v>
      </c>
      <c r="S591" s="3">
        <f>IF(G591-H591-I591-P591&gt;0,G591-H591-I591-P591,0)</f>
        <v>27.52</v>
      </c>
      <c r="T591" s="67">
        <f>IF(J591-D591&gt;0,IF(R591="S",J591-D591,0),0)</f>
        <v>0</v>
      </c>
      <c r="U591" s="67">
        <f>IF(R591="S",H591*Q591,0)</f>
        <v>0</v>
      </c>
      <c r="V591" s="3">
        <f>IF(R591="S",H591*T591,0)</f>
        <v>0</v>
      </c>
      <c r="W591" s="3">
        <f>IF(R591="S",J591-F591-K591,0)</f>
        <v>0</v>
      </c>
      <c r="X591" s="3">
        <f>IF(R591="S",H591*W591,0)</f>
        <v>0</v>
      </c>
      <c r="Z591" s="2"/>
      <c r="AB591" s="2"/>
      <c r="AC591" s="2"/>
    </row>
    <row r="592" spans="1:29" ht="12.75">
      <c r="A592" s="3">
        <v>2015</v>
      </c>
      <c r="B592" s="3">
        <v>3783</v>
      </c>
      <c r="C592" s="1" t="s">
        <v>304</v>
      </c>
      <c r="D592" s="2">
        <v>42165</v>
      </c>
      <c r="E592" s="1" t="s">
        <v>753</v>
      </c>
      <c r="F592" s="2">
        <v>42170</v>
      </c>
      <c r="G592" s="67">
        <v>42.26</v>
      </c>
      <c r="H592" s="67">
        <v>0</v>
      </c>
      <c r="I592" s="67">
        <v>0</v>
      </c>
      <c r="K592" s="3">
        <v>30</v>
      </c>
      <c r="L592" s="2">
        <v>42005</v>
      </c>
      <c r="M592" s="2">
        <v>42369</v>
      </c>
      <c r="N592" s="3">
        <v>0</v>
      </c>
      <c r="P592" s="3">
        <v>0</v>
      </c>
      <c r="Q592" s="92">
        <f>IF(J592-F592&gt;0,IF(R592="S",J592-F592,0),0)</f>
        <v>0</v>
      </c>
      <c r="R592" s="67" t="str">
        <f>IF(G592-H592-I592-P592&gt;0,"N","S")</f>
        <v>N</v>
      </c>
      <c r="S592" s="3">
        <f>IF(G592-H592-I592-P592&gt;0,G592-H592-I592-P592,0)</f>
        <v>42.26</v>
      </c>
      <c r="T592" s="67">
        <f>IF(J592-D592&gt;0,IF(R592="S",J592-D592,0),0)</f>
        <v>0</v>
      </c>
      <c r="U592" s="67">
        <f>IF(R592="S",H592*Q592,0)</f>
        <v>0</v>
      </c>
      <c r="V592" s="3">
        <f>IF(R592="S",H592*T592,0)</f>
        <v>0</v>
      </c>
      <c r="W592" s="3">
        <f>IF(R592="S",J592-F592-K592,0)</f>
        <v>0</v>
      </c>
      <c r="X592" s="3">
        <f>IF(R592="S",H592*W592,0)</f>
        <v>0</v>
      </c>
      <c r="Z592" s="2"/>
      <c r="AB592" s="2"/>
      <c r="AC592" s="2"/>
    </row>
    <row r="593" spans="1:29" ht="12.75">
      <c r="A593" s="3">
        <v>2015</v>
      </c>
      <c r="B593" s="3">
        <v>3785</v>
      </c>
      <c r="C593" s="1" t="s">
        <v>304</v>
      </c>
      <c r="D593" s="2">
        <v>42165</v>
      </c>
      <c r="E593" s="1" t="s">
        <v>754</v>
      </c>
      <c r="F593" s="2">
        <v>42170</v>
      </c>
      <c r="G593" s="67">
        <v>36.42</v>
      </c>
      <c r="H593" s="67">
        <v>0</v>
      </c>
      <c r="I593" s="67">
        <v>0</v>
      </c>
      <c r="K593" s="3">
        <v>30</v>
      </c>
      <c r="L593" s="2">
        <v>42005</v>
      </c>
      <c r="M593" s="2">
        <v>42369</v>
      </c>
      <c r="N593" s="3">
        <v>0</v>
      </c>
      <c r="P593" s="3">
        <v>6.57</v>
      </c>
      <c r="Q593" s="92">
        <f>IF(J593-F593&gt;0,IF(R593="S",J593-F593,0),0)</f>
        <v>0</v>
      </c>
      <c r="R593" s="67" t="str">
        <f>IF(G593-H593-I593-P593&gt;0,"N","S")</f>
        <v>N</v>
      </c>
      <c r="S593" s="3">
        <f>IF(G593-H593-I593-P593&gt;0,G593-H593-I593-P593,0)</f>
        <v>29.85</v>
      </c>
      <c r="T593" s="67">
        <f>IF(J593-D593&gt;0,IF(R593="S",J593-D593,0),0)</f>
        <v>0</v>
      </c>
      <c r="U593" s="67">
        <f>IF(R593="S",H593*Q593,0)</f>
        <v>0</v>
      </c>
      <c r="V593" s="3">
        <f>IF(R593="S",H593*T593,0)</f>
        <v>0</v>
      </c>
      <c r="W593" s="3">
        <f>IF(R593="S",J593-F593-K593,0)</f>
        <v>0</v>
      </c>
      <c r="X593" s="3">
        <f>IF(R593="S",H593*W593,0)</f>
        <v>0</v>
      </c>
      <c r="Z593" s="2"/>
      <c r="AB593" s="2"/>
      <c r="AC593" s="2"/>
    </row>
    <row r="594" spans="1:29" ht="12.75">
      <c r="A594" s="3">
        <v>2015</v>
      </c>
      <c r="B594" s="3">
        <v>3786</v>
      </c>
      <c r="C594" s="1" t="s">
        <v>304</v>
      </c>
      <c r="D594" s="2">
        <v>42165</v>
      </c>
      <c r="E594" s="1" t="s">
        <v>755</v>
      </c>
      <c r="F594" s="2">
        <v>42170</v>
      </c>
      <c r="G594" s="67">
        <v>699.45</v>
      </c>
      <c r="H594" s="67">
        <v>0</v>
      </c>
      <c r="I594" s="67">
        <v>0</v>
      </c>
      <c r="K594" s="3">
        <v>30</v>
      </c>
      <c r="L594" s="2">
        <v>42005</v>
      </c>
      <c r="M594" s="2">
        <v>42369</v>
      </c>
      <c r="N594" s="3">
        <v>0</v>
      </c>
      <c r="P594" s="3">
        <v>126.13</v>
      </c>
      <c r="Q594" s="92">
        <f>IF(J594-F594&gt;0,IF(R594="S",J594-F594,0),0)</f>
        <v>0</v>
      </c>
      <c r="R594" s="67" t="str">
        <f>IF(G594-H594-I594-P594&gt;0,"N","S")</f>
        <v>N</v>
      </c>
      <c r="S594" s="3">
        <f>IF(G594-H594-I594-P594&gt;0,G594-H594-I594-P594,0)</f>
        <v>573.32</v>
      </c>
      <c r="T594" s="67">
        <f>IF(J594-D594&gt;0,IF(R594="S",J594-D594,0),0)</f>
        <v>0</v>
      </c>
      <c r="U594" s="67">
        <f>IF(R594="S",H594*Q594,0)</f>
        <v>0</v>
      </c>
      <c r="V594" s="3">
        <f>IF(R594="S",H594*T594,0)</f>
        <v>0</v>
      </c>
      <c r="W594" s="3">
        <f>IF(R594="S",J594-F594-K594,0)</f>
        <v>0</v>
      </c>
      <c r="X594" s="3">
        <f>IF(R594="S",H594*W594,0)</f>
        <v>0</v>
      </c>
      <c r="Z594" s="2"/>
      <c r="AB594" s="2"/>
      <c r="AC594" s="2"/>
    </row>
    <row r="595" spans="1:29" ht="12.75">
      <c r="A595" s="3">
        <v>2015</v>
      </c>
      <c r="B595" s="3">
        <v>3787</v>
      </c>
      <c r="C595" s="1" t="s">
        <v>304</v>
      </c>
      <c r="D595" s="2">
        <v>42165</v>
      </c>
      <c r="E595" s="1" t="s">
        <v>756</v>
      </c>
      <c r="F595" s="2">
        <v>42170</v>
      </c>
      <c r="G595" s="67">
        <v>38.65</v>
      </c>
      <c r="H595" s="67">
        <v>0</v>
      </c>
      <c r="I595" s="67">
        <v>0</v>
      </c>
      <c r="K595" s="3">
        <v>30</v>
      </c>
      <c r="L595" s="2">
        <v>42005</v>
      </c>
      <c r="M595" s="2">
        <v>42369</v>
      </c>
      <c r="N595" s="3">
        <v>0</v>
      </c>
      <c r="P595" s="3">
        <v>6.97</v>
      </c>
      <c r="Q595" s="92">
        <f>IF(J595-F595&gt;0,IF(R595="S",J595-F595,0),0)</f>
        <v>0</v>
      </c>
      <c r="R595" s="67" t="str">
        <f>IF(G595-H595-I595-P595&gt;0,"N","S")</f>
        <v>N</v>
      </c>
      <c r="S595" s="3">
        <f>IF(G595-H595-I595-P595&gt;0,G595-H595-I595-P595,0)</f>
        <v>31.68</v>
      </c>
      <c r="T595" s="67">
        <f>IF(J595-D595&gt;0,IF(R595="S",J595-D595,0),0)</f>
        <v>0</v>
      </c>
      <c r="U595" s="67">
        <f>IF(R595="S",H595*Q595,0)</f>
        <v>0</v>
      </c>
      <c r="V595" s="3">
        <f>IF(R595="S",H595*T595,0)</f>
        <v>0</v>
      </c>
      <c r="W595" s="3">
        <f>IF(R595="S",J595-F595-K595,0)</f>
        <v>0</v>
      </c>
      <c r="X595" s="3">
        <f>IF(R595="S",H595*W595,0)</f>
        <v>0</v>
      </c>
      <c r="Z595" s="2"/>
      <c r="AB595" s="2"/>
      <c r="AC595" s="2"/>
    </row>
    <row r="596" spans="1:29" ht="12.75">
      <c r="A596" s="3">
        <v>2015</v>
      </c>
      <c r="B596" s="3">
        <v>3788</v>
      </c>
      <c r="C596" s="1" t="s">
        <v>304</v>
      </c>
      <c r="D596" s="2">
        <v>42165</v>
      </c>
      <c r="E596" s="1" t="s">
        <v>757</v>
      </c>
      <c r="F596" s="2">
        <v>42170</v>
      </c>
      <c r="G596" s="67">
        <v>28.04</v>
      </c>
      <c r="H596" s="67">
        <v>0</v>
      </c>
      <c r="I596" s="67">
        <v>0</v>
      </c>
      <c r="K596" s="3">
        <v>30</v>
      </c>
      <c r="L596" s="2">
        <v>42005</v>
      </c>
      <c r="M596" s="2">
        <v>42369</v>
      </c>
      <c r="N596" s="3">
        <v>0</v>
      </c>
      <c r="P596" s="3">
        <v>5.06</v>
      </c>
      <c r="Q596" s="92">
        <f>IF(J596-F596&gt;0,IF(R596="S",J596-F596,0),0)</f>
        <v>0</v>
      </c>
      <c r="R596" s="67" t="str">
        <f>IF(G596-H596-I596-P596&gt;0,"N","S")</f>
        <v>N</v>
      </c>
      <c r="S596" s="3">
        <f>IF(G596-H596-I596-P596&gt;0,G596-H596-I596-P596,0)</f>
        <v>22.98</v>
      </c>
      <c r="T596" s="67">
        <f>IF(J596-D596&gt;0,IF(R596="S",J596-D596,0),0)</f>
        <v>0</v>
      </c>
      <c r="U596" s="67">
        <f>IF(R596="S",H596*Q596,0)</f>
        <v>0</v>
      </c>
      <c r="V596" s="3">
        <f>IF(R596="S",H596*T596,0)</f>
        <v>0</v>
      </c>
      <c r="W596" s="3">
        <f>IF(R596="S",J596-F596-K596,0)</f>
        <v>0</v>
      </c>
      <c r="X596" s="3">
        <f>IF(R596="S",H596*W596,0)</f>
        <v>0</v>
      </c>
      <c r="Z596" s="2"/>
      <c r="AB596" s="2"/>
      <c r="AC596" s="2"/>
    </row>
    <row r="597" spans="1:29" ht="12.75">
      <c r="A597" s="3">
        <v>2015</v>
      </c>
      <c r="B597" s="3">
        <v>3789</v>
      </c>
      <c r="C597" s="1" t="s">
        <v>304</v>
      </c>
      <c r="D597" s="2">
        <v>42165</v>
      </c>
      <c r="E597" s="1" t="s">
        <v>758</v>
      </c>
      <c r="F597" s="2">
        <v>42170</v>
      </c>
      <c r="G597" s="67">
        <v>170.87</v>
      </c>
      <c r="H597" s="67">
        <v>0</v>
      </c>
      <c r="I597" s="67">
        <v>0</v>
      </c>
      <c r="K597" s="3">
        <v>30</v>
      </c>
      <c r="L597" s="2">
        <v>42005</v>
      </c>
      <c r="M597" s="2">
        <v>42369</v>
      </c>
      <c r="N597" s="3">
        <v>0</v>
      </c>
      <c r="P597" s="3">
        <v>30.81</v>
      </c>
      <c r="Q597" s="92">
        <f>IF(J597-F597&gt;0,IF(R597="S",J597-F597,0),0)</f>
        <v>0</v>
      </c>
      <c r="R597" s="67" t="str">
        <f>IF(G597-H597-I597-P597&gt;0,"N","S")</f>
        <v>N</v>
      </c>
      <c r="S597" s="3">
        <f>IF(G597-H597-I597-P597&gt;0,G597-H597-I597-P597,0)</f>
        <v>140.06</v>
      </c>
      <c r="T597" s="67">
        <f>IF(J597-D597&gt;0,IF(R597="S",J597-D597,0),0)</f>
        <v>0</v>
      </c>
      <c r="U597" s="67">
        <f>IF(R597="S",H597*Q597,0)</f>
        <v>0</v>
      </c>
      <c r="V597" s="3">
        <f>IF(R597="S",H597*T597,0)</f>
        <v>0</v>
      </c>
      <c r="W597" s="3">
        <f>IF(R597="S",J597-F597-K597,0)</f>
        <v>0</v>
      </c>
      <c r="X597" s="3">
        <f>IF(R597="S",H597*W597,0)</f>
        <v>0</v>
      </c>
      <c r="Z597" s="2"/>
      <c r="AB597" s="2"/>
      <c r="AC597" s="2"/>
    </row>
    <row r="598" spans="1:29" ht="12.75">
      <c r="A598" s="3">
        <v>2015</v>
      </c>
      <c r="B598" s="3">
        <v>3791</v>
      </c>
      <c r="C598" s="1" t="s">
        <v>304</v>
      </c>
      <c r="D598" s="2">
        <v>42165</v>
      </c>
      <c r="E598" s="1" t="s">
        <v>759</v>
      </c>
      <c r="F598" s="2">
        <v>42170</v>
      </c>
      <c r="G598" s="67">
        <v>7.82</v>
      </c>
      <c r="H598" s="67">
        <v>0</v>
      </c>
      <c r="I598" s="67">
        <v>0</v>
      </c>
      <c r="K598" s="3">
        <v>30</v>
      </c>
      <c r="L598" s="2">
        <v>42005</v>
      </c>
      <c r="M598" s="2">
        <v>42369</v>
      </c>
      <c r="N598" s="3">
        <v>0</v>
      </c>
      <c r="P598" s="3">
        <v>0</v>
      </c>
      <c r="Q598" s="92">
        <f>IF(J598-F598&gt;0,IF(R598="S",J598-F598,0),0)</f>
        <v>0</v>
      </c>
      <c r="R598" s="67" t="str">
        <f>IF(G598-H598-I598-P598&gt;0,"N","S")</f>
        <v>N</v>
      </c>
      <c r="S598" s="3">
        <f>IF(G598-H598-I598-P598&gt;0,G598-H598-I598-P598,0)</f>
        <v>7.82</v>
      </c>
      <c r="T598" s="67">
        <f>IF(J598-D598&gt;0,IF(R598="S",J598-D598,0),0)</f>
        <v>0</v>
      </c>
      <c r="U598" s="67">
        <f>IF(R598="S",H598*Q598,0)</f>
        <v>0</v>
      </c>
      <c r="V598" s="3">
        <f>IF(R598="S",H598*T598,0)</f>
        <v>0</v>
      </c>
      <c r="W598" s="3">
        <f>IF(R598="S",J598-F598-K598,0)</f>
        <v>0</v>
      </c>
      <c r="X598" s="3">
        <f>IF(R598="S",H598*W598,0)</f>
        <v>0</v>
      </c>
      <c r="Z598" s="2"/>
      <c r="AB598" s="2"/>
      <c r="AC598" s="2"/>
    </row>
    <row r="599" spans="1:29" ht="12.75">
      <c r="A599" s="3">
        <v>2015</v>
      </c>
      <c r="B599" s="3">
        <v>3792</v>
      </c>
      <c r="C599" s="1" t="s">
        <v>304</v>
      </c>
      <c r="D599" s="2">
        <v>42165</v>
      </c>
      <c r="E599" s="1" t="s">
        <v>760</v>
      </c>
      <c r="F599" s="2">
        <v>42170</v>
      </c>
      <c r="G599" s="67">
        <v>27.84</v>
      </c>
      <c r="H599" s="67">
        <v>0</v>
      </c>
      <c r="I599" s="67">
        <v>0</v>
      </c>
      <c r="K599" s="3">
        <v>30</v>
      </c>
      <c r="L599" s="2">
        <v>42005</v>
      </c>
      <c r="M599" s="2">
        <v>42369</v>
      </c>
      <c r="N599" s="3">
        <v>0</v>
      </c>
      <c r="P599" s="3">
        <v>5.02</v>
      </c>
      <c r="Q599" s="92">
        <f>IF(J599-F599&gt;0,IF(R599="S",J599-F599,0),0)</f>
        <v>0</v>
      </c>
      <c r="R599" s="67" t="str">
        <f>IF(G599-H599-I599-P599&gt;0,"N","S")</f>
        <v>N</v>
      </c>
      <c r="S599" s="3">
        <f>IF(G599-H599-I599-P599&gt;0,G599-H599-I599-P599,0)</f>
        <v>22.82</v>
      </c>
      <c r="T599" s="67">
        <f>IF(J599-D599&gt;0,IF(R599="S",J599-D599,0),0)</f>
        <v>0</v>
      </c>
      <c r="U599" s="67">
        <f>IF(R599="S",H599*Q599,0)</f>
        <v>0</v>
      </c>
      <c r="V599" s="3">
        <f>IF(R599="S",H599*T599,0)</f>
        <v>0</v>
      </c>
      <c r="W599" s="3">
        <f>IF(R599="S",J599-F599-K599,0)</f>
        <v>0</v>
      </c>
      <c r="X599" s="3">
        <f>IF(R599="S",H599*W599,0)</f>
        <v>0</v>
      </c>
      <c r="Z599" s="2"/>
      <c r="AB599" s="2"/>
      <c r="AC599" s="2"/>
    </row>
    <row r="600" spans="1:29" ht="12.75">
      <c r="A600" s="3">
        <v>2015</v>
      </c>
      <c r="B600" s="3">
        <v>3793</v>
      </c>
      <c r="C600" s="1" t="s">
        <v>304</v>
      </c>
      <c r="D600" s="2">
        <v>42165</v>
      </c>
      <c r="E600" s="1" t="s">
        <v>761</v>
      </c>
      <c r="F600" s="2">
        <v>42170</v>
      </c>
      <c r="G600" s="67">
        <v>108.76</v>
      </c>
      <c r="H600" s="67">
        <v>0</v>
      </c>
      <c r="I600" s="67">
        <v>0</v>
      </c>
      <c r="K600" s="3">
        <v>30</v>
      </c>
      <c r="L600" s="2">
        <v>42005</v>
      </c>
      <c r="M600" s="2">
        <v>42369</v>
      </c>
      <c r="N600" s="3">
        <v>0</v>
      </c>
      <c r="P600" s="3">
        <v>0</v>
      </c>
      <c r="Q600" s="92">
        <f>IF(J600-F600&gt;0,IF(R600="S",J600-F600,0),0)</f>
        <v>0</v>
      </c>
      <c r="R600" s="67" t="str">
        <f>IF(G600-H600-I600-P600&gt;0,"N","S")</f>
        <v>N</v>
      </c>
      <c r="S600" s="3">
        <f>IF(G600-H600-I600-P600&gt;0,G600-H600-I600-P600,0)</f>
        <v>108.76</v>
      </c>
      <c r="T600" s="67">
        <f>IF(J600-D600&gt;0,IF(R600="S",J600-D600,0),0)</f>
        <v>0</v>
      </c>
      <c r="U600" s="67">
        <f>IF(R600="S",H600*Q600,0)</f>
        <v>0</v>
      </c>
      <c r="V600" s="3">
        <f>IF(R600="S",H600*T600,0)</f>
        <v>0</v>
      </c>
      <c r="W600" s="3">
        <f>IF(R600="S",J600-F600-K600,0)</f>
        <v>0</v>
      </c>
      <c r="X600" s="3">
        <f>IF(R600="S",H600*W600,0)</f>
        <v>0</v>
      </c>
      <c r="Z600" s="2"/>
      <c r="AB600" s="2"/>
      <c r="AC600" s="2"/>
    </row>
    <row r="601" spans="1:29" ht="12.75">
      <c r="A601" s="3">
        <v>2015</v>
      </c>
      <c r="B601" s="3">
        <v>3794</v>
      </c>
      <c r="C601" s="1" t="s">
        <v>304</v>
      </c>
      <c r="D601" s="2">
        <v>42165</v>
      </c>
      <c r="E601" s="1" t="s">
        <v>762</v>
      </c>
      <c r="F601" s="2">
        <v>42170</v>
      </c>
      <c r="G601" s="67">
        <v>43.76</v>
      </c>
      <c r="H601" s="67">
        <v>0</v>
      </c>
      <c r="I601" s="67">
        <v>0</v>
      </c>
      <c r="K601" s="3">
        <v>30</v>
      </c>
      <c r="L601" s="2">
        <v>42005</v>
      </c>
      <c r="M601" s="2">
        <v>42369</v>
      </c>
      <c r="N601" s="3">
        <v>0</v>
      </c>
      <c r="P601" s="3">
        <v>7.89</v>
      </c>
      <c r="Q601" s="92">
        <f>IF(J601-F601&gt;0,IF(R601="S",J601-F601,0),0)</f>
        <v>0</v>
      </c>
      <c r="R601" s="67" t="str">
        <f>IF(G601-H601-I601-P601&gt;0,"N","S")</f>
        <v>N</v>
      </c>
      <c r="S601" s="3">
        <f>IF(G601-H601-I601-P601&gt;0,G601-H601-I601-P601,0)</f>
        <v>35.87</v>
      </c>
      <c r="T601" s="67">
        <f>IF(J601-D601&gt;0,IF(R601="S",J601-D601,0),0)</f>
        <v>0</v>
      </c>
      <c r="U601" s="67">
        <f>IF(R601="S",H601*Q601,0)</f>
        <v>0</v>
      </c>
      <c r="V601" s="3">
        <f>IF(R601="S",H601*T601,0)</f>
        <v>0</v>
      </c>
      <c r="W601" s="3">
        <f>IF(R601="S",J601-F601-K601,0)</f>
        <v>0</v>
      </c>
      <c r="X601" s="3">
        <f>IF(R601="S",H601*W601,0)</f>
        <v>0</v>
      </c>
      <c r="Z601" s="2"/>
      <c r="AB601" s="2"/>
      <c r="AC601" s="2"/>
    </row>
    <row r="602" spans="1:29" ht="12.75">
      <c r="A602" s="3">
        <v>2015</v>
      </c>
      <c r="B602" s="3">
        <v>3795</v>
      </c>
      <c r="C602" s="1" t="s">
        <v>304</v>
      </c>
      <c r="D602" s="2">
        <v>42165</v>
      </c>
      <c r="E602" s="1" t="s">
        <v>763</v>
      </c>
      <c r="F602" s="2">
        <v>42170</v>
      </c>
      <c r="G602" s="67">
        <v>104.02</v>
      </c>
      <c r="H602" s="67">
        <v>0</v>
      </c>
      <c r="I602" s="67">
        <v>0</v>
      </c>
      <c r="K602" s="3">
        <v>30</v>
      </c>
      <c r="L602" s="2">
        <v>42005</v>
      </c>
      <c r="M602" s="2">
        <v>42369</v>
      </c>
      <c r="N602" s="3">
        <v>0</v>
      </c>
      <c r="P602" s="3">
        <v>18.76</v>
      </c>
      <c r="Q602" s="92">
        <f>IF(J602-F602&gt;0,IF(R602="S",J602-F602,0),0)</f>
        <v>0</v>
      </c>
      <c r="R602" s="67" t="str">
        <f>IF(G602-H602-I602-P602&gt;0,"N","S")</f>
        <v>N</v>
      </c>
      <c r="S602" s="3">
        <f>IF(G602-H602-I602-P602&gt;0,G602-H602-I602-P602,0)</f>
        <v>85.26</v>
      </c>
      <c r="T602" s="67">
        <f>IF(J602-D602&gt;0,IF(R602="S",J602-D602,0),0)</f>
        <v>0</v>
      </c>
      <c r="U602" s="67">
        <f>IF(R602="S",H602*Q602,0)</f>
        <v>0</v>
      </c>
      <c r="V602" s="3">
        <f>IF(R602="S",H602*T602,0)</f>
        <v>0</v>
      </c>
      <c r="W602" s="3">
        <f>IF(R602="S",J602-F602-K602,0)</f>
        <v>0</v>
      </c>
      <c r="X602" s="3">
        <f>IF(R602="S",H602*W602,0)</f>
        <v>0</v>
      </c>
      <c r="Z602" s="2"/>
      <c r="AB602" s="2"/>
      <c r="AC602" s="2"/>
    </row>
    <row r="603" spans="1:29" ht="12.75">
      <c r="A603" s="3">
        <v>2015</v>
      </c>
      <c r="B603" s="3">
        <v>3784</v>
      </c>
      <c r="C603" s="1" t="s">
        <v>304</v>
      </c>
      <c r="D603" s="2">
        <v>42170</v>
      </c>
      <c r="E603" s="1" t="s">
        <v>764</v>
      </c>
      <c r="F603" s="2">
        <v>42170</v>
      </c>
      <c r="G603" s="67">
        <v>40</v>
      </c>
      <c r="H603" s="67">
        <v>0</v>
      </c>
      <c r="I603" s="67">
        <v>0</v>
      </c>
      <c r="K603" s="3">
        <v>30</v>
      </c>
      <c r="L603" s="2">
        <v>42005</v>
      </c>
      <c r="M603" s="2">
        <v>42369</v>
      </c>
      <c r="N603" s="3">
        <v>0</v>
      </c>
      <c r="P603" s="3">
        <v>7.21</v>
      </c>
      <c r="Q603" s="92">
        <f>IF(J603-F603&gt;0,IF(R603="S",J603-F603,0),0)</f>
        <v>0</v>
      </c>
      <c r="R603" s="67" t="str">
        <f>IF(G603-H603-I603-P603&gt;0,"N","S")</f>
        <v>N</v>
      </c>
      <c r="S603" s="3">
        <f>IF(G603-H603-I603-P603&gt;0,G603-H603-I603-P603,0)</f>
        <v>32.79</v>
      </c>
      <c r="T603" s="67">
        <f>IF(J603-D603&gt;0,IF(R603="S",J603-D603,0),0)</f>
        <v>0</v>
      </c>
      <c r="U603" s="67">
        <f>IF(R603="S",H603*Q603,0)</f>
        <v>0</v>
      </c>
      <c r="V603" s="3">
        <f>IF(R603="S",H603*T603,0)</f>
        <v>0</v>
      </c>
      <c r="W603" s="3">
        <f>IF(R603="S",J603-F603-K603,0)</f>
        <v>0</v>
      </c>
      <c r="X603" s="3">
        <f>IF(R603="S",H603*W603,0)</f>
        <v>0</v>
      </c>
      <c r="Z603" s="2"/>
      <c r="AB603" s="2"/>
      <c r="AC603" s="2"/>
    </row>
    <row r="604" spans="1:29" ht="12.75">
      <c r="A604" s="3">
        <v>2015</v>
      </c>
      <c r="B604" s="3">
        <v>3790</v>
      </c>
      <c r="C604" s="1" t="s">
        <v>304</v>
      </c>
      <c r="D604" s="2">
        <v>42170</v>
      </c>
      <c r="E604" s="1" t="s">
        <v>765</v>
      </c>
      <c r="F604" s="2">
        <v>42170</v>
      </c>
      <c r="G604" s="67">
        <v>158.55</v>
      </c>
      <c r="H604" s="67">
        <v>0</v>
      </c>
      <c r="I604" s="67">
        <v>0</v>
      </c>
      <c r="K604" s="3">
        <v>30</v>
      </c>
      <c r="L604" s="2">
        <v>42005</v>
      </c>
      <c r="M604" s="2">
        <v>42369</v>
      </c>
      <c r="N604" s="3">
        <v>0</v>
      </c>
      <c r="P604" s="3">
        <v>28.59</v>
      </c>
      <c r="Q604" s="92">
        <f>IF(J604-F604&gt;0,IF(R604="S",J604-F604,0),0)</f>
        <v>0</v>
      </c>
      <c r="R604" s="67" t="str">
        <f>IF(G604-H604-I604-P604&gt;0,"N","S")</f>
        <v>N</v>
      </c>
      <c r="S604" s="3">
        <f>IF(G604-H604-I604-P604&gt;0,G604-H604-I604-P604,0)</f>
        <v>129.96</v>
      </c>
      <c r="T604" s="67">
        <f>IF(J604-D604&gt;0,IF(R604="S",J604-D604,0),0)</f>
        <v>0</v>
      </c>
      <c r="U604" s="67">
        <f>IF(R604="S",H604*Q604,0)</f>
        <v>0</v>
      </c>
      <c r="V604" s="3">
        <f>IF(R604="S",H604*T604,0)</f>
        <v>0</v>
      </c>
      <c r="W604" s="3">
        <f>IF(R604="S",J604-F604-K604,0)</f>
        <v>0</v>
      </c>
      <c r="X604" s="3">
        <f>IF(R604="S",H604*W604,0)</f>
        <v>0</v>
      </c>
      <c r="Z604" s="2"/>
      <c r="AB604" s="2"/>
      <c r="AC604" s="2"/>
    </row>
    <row r="605" spans="1:29" ht="12.75">
      <c r="A605" s="3">
        <v>2015</v>
      </c>
      <c r="B605" s="3">
        <v>3803</v>
      </c>
      <c r="C605" s="1" t="s">
        <v>451</v>
      </c>
      <c r="D605" s="2">
        <v>42063</v>
      </c>
      <c r="E605" s="1" t="s">
        <v>766</v>
      </c>
      <c r="F605" s="2">
        <v>42111</v>
      </c>
      <c r="G605" s="67">
        <v>6423.1</v>
      </c>
      <c r="H605" s="67">
        <v>0</v>
      </c>
      <c r="I605" s="67">
        <v>0</v>
      </c>
      <c r="K605" s="3">
        <v>30</v>
      </c>
      <c r="L605" s="2">
        <v>42005</v>
      </c>
      <c r="M605" s="2">
        <v>42369</v>
      </c>
      <c r="N605" s="3">
        <v>0</v>
      </c>
      <c r="P605" s="3">
        <v>247.04</v>
      </c>
      <c r="Q605" s="92">
        <f>IF(J605-F605&gt;0,IF(R605="S",J605-F605,0),0)</f>
        <v>0</v>
      </c>
      <c r="R605" s="67" t="str">
        <f>IF(G605-H605-I605-P605&gt;0,"N","S")</f>
        <v>N</v>
      </c>
      <c r="S605" s="3">
        <f>IF(G605-H605-I605-P605&gt;0,G605-H605-I605-P605,0)</f>
        <v>6176.06</v>
      </c>
      <c r="T605" s="67">
        <f>IF(J605-D605&gt;0,IF(R605="S",J605-D605,0),0)</f>
        <v>0</v>
      </c>
      <c r="U605" s="67">
        <f>IF(R605="S",H605*Q605,0)</f>
        <v>0</v>
      </c>
      <c r="V605" s="3">
        <f>IF(R605="S",H605*T605,0)</f>
        <v>0</v>
      </c>
      <c r="W605" s="3">
        <f>IF(R605="S",J605-F605-K605,0)</f>
        <v>0</v>
      </c>
      <c r="X605" s="3">
        <f>IF(R605="S",H605*W605,0)</f>
        <v>0</v>
      </c>
      <c r="Z605" s="2"/>
      <c r="AB605" s="2"/>
      <c r="AC605" s="2"/>
    </row>
    <row r="606" spans="1:29" ht="12.75">
      <c r="A606" s="3">
        <v>2015</v>
      </c>
      <c r="B606" s="3">
        <v>3804</v>
      </c>
      <c r="C606" s="1" t="s">
        <v>451</v>
      </c>
      <c r="D606" s="2">
        <v>42063</v>
      </c>
      <c r="E606" s="1" t="s">
        <v>767</v>
      </c>
      <c r="F606" s="2">
        <v>42111</v>
      </c>
      <c r="G606" s="67">
        <v>252.74</v>
      </c>
      <c r="H606" s="67">
        <v>0</v>
      </c>
      <c r="I606" s="67">
        <v>0</v>
      </c>
      <c r="K606" s="3">
        <v>30</v>
      </c>
      <c r="L606" s="2">
        <v>42005</v>
      </c>
      <c r="M606" s="2">
        <v>42369</v>
      </c>
      <c r="N606" s="3">
        <v>0</v>
      </c>
      <c r="P606" s="3">
        <v>9.72</v>
      </c>
      <c r="Q606" s="92">
        <f>IF(J606-F606&gt;0,IF(R606="S",J606-F606,0),0)</f>
        <v>0</v>
      </c>
      <c r="R606" s="67" t="str">
        <f>IF(G606-H606-I606-P606&gt;0,"N","S")</f>
        <v>N</v>
      </c>
      <c r="S606" s="3">
        <f>IF(G606-H606-I606-P606&gt;0,G606-H606-I606-P606,0)</f>
        <v>243.02</v>
      </c>
      <c r="T606" s="67">
        <f>IF(J606-D606&gt;0,IF(R606="S",J606-D606,0),0)</f>
        <v>0</v>
      </c>
      <c r="U606" s="67">
        <f>IF(R606="S",H606*Q606,0)</f>
        <v>0</v>
      </c>
      <c r="V606" s="3">
        <f>IF(R606="S",H606*T606,0)</f>
        <v>0</v>
      </c>
      <c r="W606" s="3">
        <f>IF(R606="S",J606-F606-K606,0)</f>
        <v>0</v>
      </c>
      <c r="X606" s="3">
        <f>IF(R606="S",H606*W606,0)</f>
        <v>0</v>
      </c>
      <c r="Z606" s="2"/>
      <c r="AB606" s="2"/>
      <c r="AC606" s="2"/>
    </row>
    <row r="607" spans="1:29" ht="12.75">
      <c r="A607" s="3">
        <v>2015</v>
      </c>
      <c r="B607" s="3">
        <v>3805</v>
      </c>
      <c r="C607" s="1" t="s">
        <v>451</v>
      </c>
      <c r="D607" s="2">
        <v>42063</v>
      </c>
      <c r="E607" s="1" t="s">
        <v>768</v>
      </c>
      <c r="F607" s="2">
        <v>42080</v>
      </c>
      <c r="G607" s="67">
        <v>483.69</v>
      </c>
      <c r="H607" s="67">
        <v>0</v>
      </c>
      <c r="I607" s="67">
        <v>0</v>
      </c>
      <c r="K607" s="3">
        <v>30</v>
      </c>
      <c r="L607" s="2">
        <v>42005</v>
      </c>
      <c r="M607" s="2">
        <v>42369</v>
      </c>
      <c r="N607" s="3">
        <v>0</v>
      </c>
      <c r="P607" s="3">
        <v>18.6</v>
      </c>
      <c r="Q607" s="92">
        <f>IF(J607-F607&gt;0,IF(R607="S",J607-F607,0),0)</f>
        <v>0</v>
      </c>
      <c r="R607" s="67" t="str">
        <f>IF(G607-H607-I607-P607&gt;0,"N","S")</f>
        <v>N</v>
      </c>
      <c r="S607" s="3">
        <f>IF(G607-H607-I607-P607&gt;0,G607-H607-I607-P607,0)</f>
        <v>465.09</v>
      </c>
      <c r="T607" s="67">
        <f>IF(J607-D607&gt;0,IF(R607="S",J607-D607,0),0)</f>
        <v>0</v>
      </c>
      <c r="U607" s="67">
        <f>IF(R607="S",H607*Q607,0)</f>
        <v>0</v>
      </c>
      <c r="V607" s="3">
        <f>IF(R607="S",H607*T607,0)</f>
        <v>0</v>
      </c>
      <c r="W607" s="3">
        <f>IF(R607="S",J607-F607-K607,0)</f>
        <v>0</v>
      </c>
      <c r="X607" s="3">
        <f>IF(R607="S",H607*W607,0)</f>
        <v>0</v>
      </c>
      <c r="Z607" s="2"/>
      <c r="AB607" s="2"/>
      <c r="AC607" s="2"/>
    </row>
    <row r="608" spans="1:29" ht="12.75">
      <c r="A608" s="3">
        <v>2015</v>
      </c>
      <c r="B608" s="3">
        <v>3806</v>
      </c>
      <c r="C608" s="1" t="s">
        <v>451</v>
      </c>
      <c r="D608" s="2">
        <v>42063</v>
      </c>
      <c r="E608" s="1" t="s">
        <v>769</v>
      </c>
      <c r="F608" s="2">
        <v>42080</v>
      </c>
      <c r="G608" s="67">
        <v>54.5</v>
      </c>
      <c r="H608" s="67">
        <v>0</v>
      </c>
      <c r="I608" s="67">
        <v>0</v>
      </c>
      <c r="K608" s="3">
        <v>30</v>
      </c>
      <c r="L608" s="2">
        <v>42005</v>
      </c>
      <c r="M608" s="2">
        <v>42369</v>
      </c>
      <c r="N608" s="3">
        <v>0</v>
      </c>
      <c r="P608" s="3">
        <v>2.1</v>
      </c>
      <c r="Q608" s="92">
        <f>IF(J608-F608&gt;0,IF(R608="S",J608-F608,0),0)</f>
        <v>0</v>
      </c>
      <c r="R608" s="67" t="str">
        <f>IF(G608-H608-I608-P608&gt;0,"N","S")</f>
        <v>N</v>
      </c>
      <c r="S608" s="3">
        <f>IF(G608-H608-I608-P608&gt;0,G608-H608-I608-P608,0)</f>
        <v>52.4</v>
      </c>
      <c r="T608" s="67">
        <f>IF(J608-D608&gt;0,IF(R608="S",J608-D608,0),0)</f>
        <v>0</v>
      </c>
      <c r="U608" s="67">
        <f>IF(R608="S",H608*Q608,0)</f>
        <v>0</v>
      </c>
      <c r="V608" s="3">
        <f>IF(R608="S",H608*T608,0)</f>
        <v>0</v>
      </c>
      <c r="W608" s="3">
        <f>IF(R608="S",J608-F608-K608,0)</f>
        <v>0</v>
      </c>
      <c r="X608" s="3">
        <f>IF(R608="S",H608*W608,0)</f>
        <v>0</v>
      </c>
      <c r="Z608" s="2"/>
      <c r="AB608" s="2"/>
      <c r="AC608" s="2"/>
    </row>
    <row r="609" spans="1:29" ht="12.75">
      <c r="A609" s="3">
        <v>2015</v>
      </c>
      <c r="B609" s="3">
        <v>3796</v>
      </c>
      <c r="C609" s="1" t="s">
        <v>451</v>
      </c>
      <c r="D609" s="2">
        <v>42094</v>
      </c>
      <c r="E609" s="1" t="s">
        <v>770</v>
      </c>
      <c r="F609" s="2">
        <v>42116</v>
      </c>
      <c r="G609" s="67">
        <v>88.61</v>
      </c>
      <c r="H609" s="67">
        <v>0</v>
      </c>
      <c r="I609" s="67">
        <v>0</v>
      </c>
      <c r="K609" s="3">
        <v>30</v>
      </c>
      <c r="L609" s="2">
        <v>42005</v>
      </c>
      <c r="M609" s="2">
        <v>42369</v>
      </c>
      <c r="N609" s="3">
        <v>0</v>
      </c>
      <c r="P609" s="3">
        <v>3.41</v>
      </c>
      <c r="Q609" s="92">
        <f>IF(J609-F609&gt;0,IF(R609="S",J609-F609,0),0)</f>
        <v>0</v>
      </c>
      <c r="R609" s="67" t="str">
        <f>IF(G609-H609-I609-P609&gt;0,"N","S")</f>
        <v>N</v>
      </c>
      <c r="S609" s="3">
        <f>IF(G609-H609-I609-P609&gt;0,G609-H609-I609-P609,0)</f>
        <v>85.2</v>
      </c>
      <c r="T609" s="67">
        <f>IF(J609-D609&gt;0,IF(R609="S",J609-D609,0),0)</f>
        <v>0</v>
      </c>
      <c r="U609" s="67">
        <f>IF(R609="S",H609*Q609,0)</f>
        <v>0</v>
      </c>
      <c r="V609" s="3">
        <f>IF(R609="S",H609*T609,0)</f>
        <v>0</v>
      </c>
      <c r="W609" s="3">
        <f>IF(R609="S",J609-F609-K609,0)</f>
        <v>0</v>
      </c>
      <c r="X609" s="3">
        <f>IF(R609="S",H609*W609,0)</f>
        <v>0</v>
      </c>
      <c r="Z609" s="2"/>
      <c r="AB609" s="2"/>
      <c r="AC609" s="2"/>
    </row>
    <row r="610" spans="1:29" ht="12.75">
      <c r="A610" s="3">
        <v>2015</v>
      </c>
      <c r="B610" s="3">
        <v>3797</v>
      </c>
      <c r="C610" s="1" t="s">
        <v>451</v>
      </c>
      <c r="D610" s="2">
        <v>42094</v>
      </c>
      <c r="E610" s="1" t="s">
        <v>771</v>
      </c>
      <c r="F610" s="2">
        <v>42116</v>
      </c>
      <c r="G610" s="67">
        <v>392.18</v>
      </c>
      <c r="H610" s="67">
        <v>0</v>
      </c>
      <c r="I610" s="67">
        <v>0</v>
      </c>
      <c r="K610" s="3">
        <v>30</v>
      </c>
      <c r="L610" s="2">
        <v>42005</v>
      </c>
      <c r="M610" s="2">
        <v>42369</v>
      </c>
      <c r="N610" s="3">
        <v>0</v>
      </c>
      <c r="P610" s="3">
        <v>15.08</v>
      </c>
      <c r="Q610" s="92">
        <f>IF(J610-F610&gt;0,IF(R610="S",J610-F610,0),0)</f>
        <v>0</v>
      </c>
      <c r="R610" s="67" t="str">
        <f>IF(G610-H610-I610-P610&gt;0,"N","S")</f>
        <v>N</v>
      </c>
      <c r="S610" s="3">
        <f>IF(G610-H610-I610-P610&gt;0,G610-H610-I610-P610,0)</f>
        <v>377.1</v>
      </c>
      <c r="T610" s="67">
        <f>IF(J610-D610&gt;0,IF(R610="S",J610-D610,0),0)</f>
        <v>0</v>
      </c>
      <c r="U610" s="67">
        <f>IF(R610="S",H610*Q610,0)</f>
        <v>0</v>
      </c>
      <c r="V610" s="3">
        <f>IF(R610="S",H610*T610,0)</f>
        <v>0</v>
      </c>
      <c r="W610" s="3">
        <f>IF(R610="S",J610-F610-K610,0)</f>
        <v>0</v>
      </c>
      <c r="X610" s="3">
        <f>IF(R610="S",H610*W610,0)</f>
        <v>0</v>
      </c>
      <c r="Z610" s="2"/>
      <c r="AB610" s="2"/>
      <c r="AC610" s="2"/>
    </row>
    <row r="611" spans="1:29" ht="12.75">
      <c r="A611" s="3">
        <v>2015</v>
      </c>
      <c r="B611" s="3">
        <v>3798</v>
      </c>
      <c r="C611" s="1" t="s">
        <v>451</v>
      </c>
      <c r="D611" s="2">
        <v>42094</v>
      </c>
      <c r="E611" s="1" t="s">
        <v>772</v>
      </c>
      <c r="F611" s="2">
        <v>42116</v>
      </c>
      <c r="G611" s="67">
        <v>662.36</v>
      </c>
      <c r="H611" s="67">
        <v>0</v>
      </c>
      <c r="I611" s="67">
        <v>0</v>
      </c>
      <c r="K611" s="3">
        <v>30</v>
      </c>
      <c r="L611" s="2">
        <v>42005</v>
      </c>
      <c r="M611" s="2">
        <v>42369</v>
      </c>
      <c r="N611" s="3">
        <v>0</v>
      </c>
      <c r="P611" s="3">
        <v>25.48</v>
      </c>
      <c r="Q611" s="92">
        <f>IF(J611-F611&gt;0,IF(R611="S",J611-F611,0),0)</f>
        <v>0</v>
      </c>
      <c r="R611" s="67" t="str">
        <f>IF(G611-H611-I611-P611&gt;0,"N","S")</f>
        <v>N</v>
      </c>
      <c r="S611" s="3">
        <f>IF(G611-H611-I611-P611&gt;0,G611-H611-I611-P611,0)</f>
        <v>636.88</v>
      </c>
      <c r="T611" s="67">
        <f>IF(J611-D611&gt;0,IF(R611="S",J611-D611,0),0)</f>
        <v>0</v>
      </c>
      <c r="U611" s="67">
        <f>IF(R611="S",H611*Q611,0)</f>
        <v>0</v>
      </c>
      <c r="V611" s="3">
        <f>IF(R611="S",H611*T611,0)</f>
        <v>0</v>
      </c>
      <c r="W611" s="3">
        <f>IF(R611="S",J611-F611-K611,0)</f>
        <v>0</v>
      </c>
      <c r="X611" s="3">
        <f>IF(R611="S",H611*W611,0)</f>
        <v>0</v>
      </c>
      <c r="Z611" s="2"/>
      <c r="AB611" s="2"/>
      <c r="AC611" s="2"/>
    </row>
    <row r="612" spans="1:29" ht="12.75">
      <c r="A612" s="3">
        <v>2015</v>
      </c>
      <c r="B612" s="3">
        <v>3800</v>
      </c>
      <c r="C612" s="1" t="s">
        <v>451</v>
      </c>
      <c r="D612" s="2">
        <v>42094</v>
      </c>
      <c r="E612" s="1" t="s">
        <v>773</v>
      </c>
      <c r="F612" s="2">
        <v>42116</v>
      </c>
      <c r="G612" s="67">
        <v>20071.11</v>
      </c>
      <c r="H612" s="67">
        <v>0</v>
      </c>
      <c r="I612" s="67">
        <v>0</v>
      </c>
      <c r="K612" s="3">
        <v>30</v>
      </c>
      <c r="L612" s="2">
        <v>42005</v>
      </c>
      <c r="M612" s="2">
        <v>42369</v>
      </c>
      <c r="N612" s="3">
        <v>0</v>
      </c>
      <c r="P612" s="3">
        <v>771.97</v>
      </c>
      <c r="Q612" s="92">
        <f>IF(J612-F612&gt;0,IF(R612="S",J612-F612,0),0)</f>
        <v>0</v>
      </c>
      <c r="R612" s="67" t="str">
        <f>IF(G612-H612-I612-P612&gt;0,"N","S")</f>
        <v>N</v>
      </c>
      <c r="S612" s="3">
        <f>IF(G612-H612-I612-P612&gt;0,G612-H612-I612-P612,0)</f>
        <v>19299.14</v>
      </c>
      <c r="T612" s="67">
        <f>IF(J612-D612&gt;0,IF(R612="S",J612-D612,0),0)</f>
        <v>0</v>
      </c>
      <c r="U612" s="67">
        <f>IF(R612="S",H612*Q612,0)</f>
        <v>0</v>
      </c>
      <c r="V612" s="3">
        <f>IF(R612="S",H612*T612,0)</f>
        <v>0</v>
      </c>
      <c r="W612" s="3">
        <f>IF(R612="S",J612-F612-K612,0)</f>
        <v>0</v>
      </c>
      <c r="X612" s="3">
        <f>IF(R612="S",H612*W612,0)</f>
        <v>0</v>
      </c>
      <c r="Z612" s="2"/>
      <c r="AB612" s="2"/>
      <c r="AC612" s="2"/>
    </row>
    <row r="613" spans="1:29" ht="12.75">
      <c r="A613" s="3">
        <v>2015</v>
      </c>
      <c r="B613" s="3">
        <v>3802</v>
      </c>
      <c r="C613" s="1" t="s">
        <v>451</v>
      </c>
      <c r="D613" s="2">
        <v>42094</v>
      </c>
      <c r="E613" s="1" t="s">
        <v>774</v>
      </c>
      <c r="F613" s="2">
        <v>42116</v>
      </c>
      <c r="G613" s="67">
        <v>8327.37</v>
      </c>
      <c r="H613" s="67">
        <v>0</v>
      </c>
      <c r="I613" s="67">
        <v>0</v>
      </c>
      <c r="K613" s="3">
        <v>30</v>
      </c>
      <c r="L613" s="2">
        <v>42005</v>
      </c>
      <c r="M613" s="2">
        <v>42369</v>
      </c>
      <c r="N613" s="3">
        <v>0</v>
      </c>
      <c r="P613" s="3">
        <v>320.28</v>
      </c>
      <c r="Q613" s="92">
        <f>IF(J613-F613&gt;0,IF(R613="S",J613-F613,0),0)</f>
        <v>0</v>
      </c>
      <c r="R613" s="67" t="str">
        <f>IF(G613-H613-I613-P613&gt;0,"N","S")</f>
        <v>N</v>
      </c>
      <c r="S613" s="3">
        <f>IF(G613-H613-I613-P613&gt;0,G613-H613-I613-P613,0)</f>
        <v>8007.09</v>
      </c>
      <c r="T613" s="67">
        <f>IF(J613-D613&gt;0,IF(R613="S",J613-D613,0),0)</f>
        <v>0</v>
      </c>
      <c r="U613" s="67">
        <f>IF(R613="S",H613*Q613,0)</f>
        <v>0</v>
      </c>
      <c r="V613" s="3">
        <f>IF(R613="S",H613*T613,0)</f>
        <v>0</v>
      </c>
      <c r="W613" s="3">
        <f>IF(R613="S",J613-F613-K613,0)</f>
        <v>0</v>
      </c>
      <c r="X613" s="3">
        <f>IF(R613="S",H613*W613,0)</f>
        <v>0</v>
      </c>
      <c r="Z613" s="2"/>
      <c r="AB613" s="2"/>
      <c r="AC613" s="2"/>
    </row>
    <row r="614" spans="1:29" ht="12.75">
      <c r="A614" s="3">
        <v>2015</v>
      </c>
      <c r="B614" s="3">
        <v>3809</v>
      </c>
      <c r="C614" s="1" t="s">
        <v>775</v>
      </c>
      <c r="D614" s="2">
        <v>42167</v>
      </c>
      <c r="E614" s="1" t="s">
        <v>104</v>
      </c>
      <c r="F614" s="2">
        <v>42173</v>
      </c>
      <c r="G614" s="67">
        <v>478.28</v>
      </c>
      <c r="H614" s="67">
        <v>0</v>
      </c>
      <c r="I614" s="67">
        <v>0</v>
      </c>
      <c r="K614" s="3">
        <v>30</v>
      </c>
      <c r="L614" s="2">
        <v>42005</v>
      </c>
      <c r="M614" s="2">
        <v>42369</v>
      </c>
      <c r="N614" s="3">
        <v>0</v>
      </c>
      <c r="P614" s="3">
        <v>82.04</v>
      </c>
      <c r="Q614" s="92">
        <f>IF(J614-F614&gt;0,IF(R614="S",J614-F614,0),0)</f>
        <v>0</v>
      </c>
      <c r="R614" s="67" t="str">
        <f>IF(G614-H614-I614-P614&gt;0,"N","S")</f>
        <v>N</v>
      </c>
      <c r="S614" s="3">
        <f>IF(G614-H614-I614-P614&gt;0,G614-H614-I614-P614,0)</f>
        <v>396.24</v>
      </c>
      <c r="T614" s="67">
        <f>IF(J614-D614&gt;0,IF(R614="S",J614-D614,0),0)</f>
        <v>0</v>
      </c>
      <c r="U614" s="67">
        <f>IF(R614="S",H614*Q614,0)</f>
        <v>0</v>
      </c>
      <c r="V614" s="3">
        <f>IF(R614="S",H614*T614,0)</f>
        <v>0</v>
      </c>
      <c r="W614" s="3">
        <f>IF(R614="S",J614-F614-K614,0)</f>
        <v>0</v>
      </c>
      <c r="X614" s="3">
        <f>IF(R614="S",H614*W614,0)</f>
        <v>0</v>
      </c>
      <c r="Z614" s="2"/>
      <c r="AB614" s="2"/>
      <c r="AC614" s="2"/>
    </row>
    <row r="615" spans="1:29" ht="12.75">
      <c r="A615" s="3">
        <v>2015</v>
      </c>
      <c r="B615" s="3">
        <v>3807</v>
      </c>
      <c r="C615" s="1" t="s">
        <v>451</v>
      </c>
      <c r="D615" s="2">
        <v>42183</v>
      </c>
      <c r="E615" s="1" t="s">
        <v>776</v>
      </c>
      <c r="F615" s="2">
        <v>42080</v>
      </c>
      <c r="G615" s="67">
        <v>16763.69</v>
      </c>
      <c r="H615" s="67">
        <v>0</v>
      </c>
      <c r="I615" s="67">
        <v>0</v>
      </c>
      <c r="K615" s="3">
        <v>30</v>
      </c>
      <c r="L615" s="2">
        <v>42005</v>
      </c>
      <c r="M615" s="2">
        <v>42369</v>
      </c>
      <c r="N615" s="3">
        <v>0</v>
      </c>
      <c r="P615" s="3">
        <v>644.76</v>
      </c>
      <c r="Q615" s="92">
        <f>IF(J615-F615&gt;0,IF(R615="S",J615-F615,0),0)</f>
        <v>0</v>
      </c>
      <c r="R615" s="67" t="str">
        <f>IF(G615-H615-I615-P615&gt;0,"N","S")</f>
        <v>N</v>
      </c>
      <c r="S615" s="3">
        <f>IF(G615-H615-I615-P615&gt;0,G615-H615-I615-P615,0)</f>
        <v>16118.93</v>
      </c>
      <c r="T615" s="67">
        <f>IF(J615-D615&gt;0,IF(R615="S",J615-D615,0),0)</f>
        <v>0</v>
      </c>
      <c r="U615" s="67">
        <f>IF(R615="S",H615*Q615,0)</f>
        <v>0</v>
      </c>
      <c r="V615" s="3">
        <f>IF(R615="S",H615*T615,0)</f>
        <v>0</v>
      </c>
      <c r="W615" s="3">
        <f>IF(R615="S",J615-F615-K615,0)</f>
        <v>0</v>
      </c>
      <c r="X615" s="3">
        <f>IF(R615="S",H615*W615,0)</f>
        <v>0</v>
      </c>
      <c r="Z615" s="2"/>
      <c r="AB615" s="2"/>
      <c r="AC615" s="2"/>
    </row>
    <row r="616" spans="1:29" ht="12.75">
      <c r="A616" s="3">
        <v>2015</v>
      </c>
      <c r="B616" s="3">
        <v>3810</v>
      </c>
      <c r="C616" s="1" t="s">
        <v>304</v>
      </c>
      <c r="D616" s="2">
        <v>42165</v>
      </c>
      <c r="E616" s="1" t="s">
        <v>777</v>
      </c>
      <c r="F616" s="2">
        <v>42170</v>
      </c>
      <c r="G616" s="67">
        <v>122.83</v>
      </c>
      <c r="H616" s="67">
        <v>0</v>
      </c>
      <c r="I616" s="67">
        <v>0</v>
      </c>
      <c r="K616" s="3">
        <v>30</v>
      </c>
      <c r="L616" s="2">
        <v>42005</v>
      </c>
      <c r="M616" s="2">
        <v>42369</v>
      </c>
      <c r="N616" s="3">
        <v>0</v>
      </c>
      <c r="P616" s="3">
        <v>22.15</v>
      </c>
      <c r="Q616" s="92">
        <f>IF(J616-F616&gt;0,IF(R616="S",J616-F616,0),0)</f>
        <v>0</v>
      </c>
      <c r="R616" s="67" t="str">
        <f>IF(G616-H616-I616-P616&gt;0,"N","S")</f>
        <v>N</v>
      </c>
      <c r="S616" s="3">
        <f>IF(G616-H616-I616-P616&gt;0,G616-H616-I616-P616,0)</f>
        <v>100.68</v>
      </c>
      <c r="T616" s="67">
        <f>IF(J616-D616&gt;0,IF(R616="S",J616-D616,0),0)</f>
        <v>0</v>
      </c>
      <c r="U616" s="67">
        <f>IF(R616="S",H616*Q616,0)</f>
        <v>0</v>
      </c>
      <c r="V616" s="3">
        <f>IF(R616="S",H616*T616,0)</f>
        <v>0</v>
      </c>
      <c r="W616" s="3">
        <f>IF(R616="S",J616-F616-K616,0)</f>
        <v>0</v>
      </c>
      <c r="X616" s="3">
        <f>IF(R616="S",H616*W616,0)</f>
        <v>0</v>
      </c>
      <c r="Z616" s="2"/>
      <c r="AB616" s="2"/>
      <c r="AC616" s="2"/>
    </row>
    <row r="617" spans="1:29" ht="12.75">
      <c r="A617" s="3">
        <v>2015</v>
      </c>
      <c r="B617" s="3">
        <v>3811</v>
      </c>
      <c r="C617" s="1" t="s">
        <v>304</v>
      </c>
      <c r="D617" s="2">
        <v>42165</v>
      </c>
      <c r="E617" s="1" t="s">
        <v>778</v>
      </c>
      <c r="F617" s="2">
        <v>42170</v>
      </c>
      <c r="G617" s="67">
        <v>141.23</v>
      </c>
      <c r="H617" s="67">
        <v>0</v>
      </c>
      <c r="I617" s="67">
        <v>0</v>
      </c>
      <c r="K617" s="3">
        <v>30</v>
      </c>
      <c r="L617" s="2">
        <v>42005</v>
      </c>
      <c r="M617" s="2">
        <v>42369</v>
      </c>
      <c r="N617" s="3">
        <v>0</v>
      </c>
      <c r="P617" s="3">
        <v>25.47</v>
      </c>
      <c r="Q617" s="92">
        <f>IF(J617-F617&gt;0,IF(R617="S",J617-F617,0),0)</f>
        <v>0</v>
      </c>
      <c r="R617" s="67" t="str">
        <f>IF(G617-H617-I617-P617&gt;0,"N","S")</f>
        <v>N</v>
      </c>
      <c r="S617" s="3">
        <f>IF(G617-H617-I617-P617&gt;0,G617-H617-I617-P617,0)</f>
        <v>115.76</v>
      </c>
      <c r="T617" s="67">
        <f>IF(J617-D617&gt;0,IF(R617="S",J617-D617,0),0)</f>
        <v>0</v>
      </c>
      <c r="U617" s="67">
        <f>IF(R617="S",H617*Q617,0)</f>
        <v>0</v>
      </c>
      <c r="V617" s="3">
        <f>IF(R617="S",H617*T617,0)</f>
        <v>0</v>
      </c>
      <c r="W617" s="3">
        <f>IF(R617="S",J617-F617-K617,0)</f>
        <v>0</v>
      </c>
      <c r="X617" s="3">
        <f>IF(R617="S",H617*W617,0)</f>
        <v>0</v>
      </c>
      <c r="Z617" s="2"/>
      <c r="AB617" s="2"/>
      <c r="AC617" s="2"/>
    </row>
    <row r="618" spans="1:29" ht="12.75">
      <c r="A618" s="3">
        <v>2015</v>
      </c>
      <c r="B618" s="3">
        <v>3812</v>
      </c>
      <c r="C618" s="1" t="s">
        <v>304</v>
      </c>
      <c r="D618" s="2">
        <v>42165</v>
      </c>
      <c r="E618" s="1" t="s">
        <v>779</v>
      </c>
      <c r="F618" s="2">
        <v>42170</v>
      </c>
      <c r="G618" s="67">
        <v>38.65</v>
      </c>
      <c r="H618" s="67">
        <v>0</v>
      </c>
      <c r="I618" s="67">
        <v>0</v>
      </c>
      <c r="K618" s="3">
        <v>30</v>
      </c>
      <c r="L618" s="2">
        <v>42005</v>
      </c>
      <c r="M618" s="2">
        <v>42369</v>
      </c>
      <c r="N618" s="3">
        <v>0</v>
      </c>
      <c r="P618" s="3">
        <v>6.97</v>
      </c>
      <c r="Q618" s="92">
        <f>IF(J618-F618&gt;0,IF(R618="S",J618-F618,0),0)</f>
        <v>0</v>
      </c>
      <c r="R618" s="67" t="str">
        <f>IF(G618-H618-I618-P618&gt;0,"N","S")</f>
        <v>N</v>
      </c>
      <c r="S618" s="3">
        <f>IF(G618-H618-I618-P618&gt;0,G618-H618-I618-P618,0)</f>
        <v>31.68</v>
      </c>
      <c r="T618" s="67">
        <f>IF(J618-D618&gt;0,IF(R618="S",J618-D618,0),0)</f>
        <v>0</v>
      </c>
      <c r="U618" s="67">
        <f>IF(R618="S",H618*Q618,0)</f>
        <v>0</v>
      </c>
      <c r="V618" s="3">
        <f>IF(R618="S",H618*T618,0)</f>
        <v>0</v>
      </c>
      <c r="W618" s="3">
        <f>IF(R618="S",J618-F618-K618,0)</f>
        <v>0</v>
      </c>
      <c r="X618" s="3">
        <f>IF(R618="S",H618*W618,0)</f>
        <v>0</v>
      </c>
      <c r="Z618" s="2"/>
      <c r="AB618" s="2"/>
      <c r="AC618" s="2"/>
    </row>
    <row r="619" spans="1:29" ht="12.75">
      <c r="A619" s="3">
        <v>2015</v>
      </c>
      <c r="B619" s="3">
        <v>3915</v>
      </c>
      <c r="C619" s="1" t="s">
        <v>169</v>
      </c>
      <c r="D619" s="2">
        <v>42094</v>
      </c>
      <c r="E619" s="1" t="s">
        <v>780</v>
      </c>
      <c r="F619" s="2">
        <v>42117</v>
      </c>
      <c r="G619" s="67">
        <v>1476</v>
      </c>
      <c r="H619" s="67">
        <v>0</v>
      </c>
      <c r="I619" s="67">
        <v>0</v>
      </c>
      <c r="K619" s="3">
        <v>30</v>
      </c>
      <c r="L619" s="2">
        <v>42005</v>
      </c>
      <c r="M619" s="2">
        <v>42369</v>
      </c>
      <c r="N619" s="3">
        <v>0</v>
      </c>
      <c r="P619" s="3">
        <v>266.16</v>
      </c>
      <c r="Q619" s="92">
        <f>IF(J619-F619&gt;0,IF(R619="S",J619-F619,0),0)</f>
        <v>0</v>
      </c>
      <c r="R619" s="67" t="str">
        <f>IF(G619-H619-I619-P619&gt;0,"N","S")</f>
        <v>N</v>
      </c>
      <c r="S619" s="3">
        <f>IF(G619-H619-I619-P619&gt;0,G619-H619-I619-P619,0)</f>
        <v>1209.84</v>
      </c>
      <c r="T619" s="67">
        <f>IF(J619-D619&gt;0,IF(R619="S",J619-D619,0),0)</f>
        <v>0</v>
      </c>
      <c r="U619" s="67">
        <f>IF(R619="S",H619*Q619,0)</f>
        <v>0</v>
      </c>
      <c r="V619" s="3">
        <f>IF(R619="S",H619*T619,0)</f>
        <v>0</v>
      </c>
      <c r="W619" s="3">
        <f>IF(R619="S",J619-F619-K619,0)</f>
        <v>0</v>
      </c>
      <c r="X619" s="3">
        <f>IF(R619="S",H619*W619,0)</f>
        <v>0</v>
      </c>
      <c r="AB619" s="2"/>
      <c r="AC619" s="2"/>
    </row>
    <row r="620" spans="1:29" ht="12.75">
      <c r="A620" s="3">
        <v>2015</v>
      </c>
      <c r="B620" s="3">
        <v>3916</v>
      </c>
      <c r="C620" s="1" t="s">
        <v>169</v>
      </c>
      <c r="D620" s="2">
        <v>42094</v>
      </c>
      <c r="E620" s="1" t="s">
        <v>781</v>
      </c>
      <c r="F620" s="2">
        <v>42117</v>
      </c>
      <c r="G620" s="67">
        <v>1067.39</v>
      </c>
      <c r="H620" s="67">
        <v>0</v>
      </c>
      <c r="I620" s="67">
        <v>0</v>
      </c>
      <c r="K620" s="3">
        <v>30</v>
      </c>
      <c r="L620" s="2">
        <v>42005</v>
      </c>
      <c r="M620" s="2">
        <v>42369</v>
      </c>
      <c r="N620" s="3">
        <v>0</v>
      </c>
      <c r="P620" s="3">
        <v>192.48</v>
      </c>
      <c r="Q620" s="92">
        <f>IF(J620-F620&gt;0,IF(R620="S",J620-F620,0),0)</f>
        <v>0</v>
      </c>
      <c r="R620" s="67" t="str">
        <f>IF(G620-H620-I620-P620&gt;0,"N","S")</f>
        <v>N</v>
      </c>
      <c r="S620" s="3">
        <f>IF(G620-H620-I620-P620&gt;0,G620-H620-I620-P620,0)</f>
        <v>874.91</v>
      </c>
      <c r="T620" s="67">
        <f>IF(J620-D620&gt;0,IF(R620="S",J620-D620,0),0)</f>
        <v>0</v>
      </c>
      <c r="U620" s="67">
        <f>IF(R620="S",H620*Q620,0)</f>
        <v>0</v>
      </c>
      <c r="V620" s="3">
        <f>IF(R620="S",H620*T620,0)</f>
        <v>0</v>
      </c>
      <c r="W620" s="3">
        <f>IF(R620="S",J620-F620-K620,0)</f>
        <v>0</v>
      </c>
      <c r="X620" s="3">
        <f>IF(R620="S",H620*W620,0)</f>
        <v>0</v>
      </c>
      <c r="Z620" s="2"/>
      <c r="AB620" s="2"/>
      <c r="AC620" s="2"/>
    </row>
    <row r="621" spans="1:29" ht="12.75">
      <c r="A621" s="3">
        <v>2015</v>
      </c>
      <c r="B621" s="3">
        <v>3917</v>
      </c>
      <c r="C621" s="1" t="s">
        <v>169</v>
      </c>
      <c r="D621" s="2">
        <v>42094</v>
      </c>
      <c r="E621" s="1" t="s">
        <v>782</v>
      </c>
      <c r="F621" s="2">
        <v>42117</v>
      </c>
      <c r="G621" s="67">
        <v>642.77</v>
      </c>
      <c r="H621" s="67">
        <v>0</v>
      </c>
      <c r="I621" s="67">
        <v>0</v>
      </c>
      <c r="K621" s="3">
        <v>30</v>
      </c>
      <c r="L621" s="2">
        <v>42005</v>
      </c>
      <c r="M621" s="2">
        <v>42369</v>
      </c>
      <c r="N621" s="3">
        <v>0</v>
      </c>
      <c r="P621" s="3">
        <v>115.91</v>
      </c>
      <c r="Q621" s="92">
        <f>IF(J621-F621&gt;0,IF(R621="S",J621-F621,0),0)</f>
        <v>0</v>
      </c>
      <c r="R621" s="67" t="str">
        <f>IF(G621-H621-I621-P621&gt;0,"N","S")</f>
        <v>N</v>
      </c>
      <c r="S621" s="3">
        <f>IF(G621-H621-I621-P621&gt;0,G621-H621-I621-P621,0)</f>
        <v>526.86</v>
      </c>
      <c r="T621" s="67">
        <f>IF(J621-D621&gt;0,IF(R621="S",J621-D621,0),0)</f>
        <v>0</v>
      </c>
      <c r="U621" s="67">
        <f>IF(R621="S",H621*Q621,0)</f>
        <v>0</v>
      </c>
      <c r="V621" s="3">
        <f>IF(R621="S",H621*T621,0)</f>
        <v>0</v>
      </c>
      <c r="W621" s="3">
        <f>IF(R621="S",J621-F621-K621,0)</f>
        <v>0</v>
      </c>
      <c r="X621" s="3">
        <f>IF(R621="S",H621*W621,0)</f>
        <v>0</v>
      </c>
      <c r="Z621" s="2"/>
      <c r="AB621" s="2"/>
      <c r="AC621" s="2"/>
    </row>
    <row r="622" spans="1:29" ht="12.75">
      <c r="A622" s="3">
        <v>2015</v>
      </c>
      <c r="B622" s="3">
        <v>3918</v>
      </c>
      <c r="C622" s="1" t="s">
        <v>169</v>
      </c>
      <c r="D622" s="2">
        <v>42094</v>
      </c>
      <c r="E622" s="1" t="s">
        <v>783</v>
      </c>
      <c r="F622" s="2">
        <v>42117</v>
      </c>
      <c r="G622" s="67">
        <v>170.6</v>
      </c>
      <c r="H622" s="67">
        <v>0</v>
      </c>
      <c r="I622" s="67">
        <v>0</v>
      </c>
      <c r="K622" s="3">
        <v>30</v>
      </c>
      <c r="L622" s="2">
        <v>42005</v>
      </c>
      <c r="M622" s="2">
        <v>42369</v>
      </c>
      <c r="N622" s="3">
        <v>0</v>
      </c>
      <c r="P622" s="3">
        <v>0</v>
      </c>
      <c r="Q622" s="92">
        <f>IF(J622-F622&gt;0,IF(R622="S",J622-F622,0),0)</f>
        <v>0</v>
      </c>
      <c r="R622" s="67" t="str">
        <f>IF(G622-H622-I622-P622&gt;0,"N","S")</f>
        <v>N</v>
      </c>
      <c r="S622" s="3">
        <f>IF(G622-H622-I622-P622&gt;0,G622-H622-I622-P622,0)</f>
        <v>170.6</v>
      </c>
      <c r="T622" s="67">
        <f>IF(J622-D622&gt;0,IF(R622="S",J622-D622,0),0)</f>
        <v>0</v>
      </c>
      <c r="U622" s="67">
        <f>IF(R622="S",H622*Q622,0)</f>
        <v>0</v>
      </c>
      <c r="V622" s="3">
        <f>IF(R622="S",H622*T622,0)</f>
        <v>0</v>
      </c>
      <c r="W622" s="3">
        <f>IF(R622="S",J622-F622-K622,0)</f>
        <v>0</v>
      </c>
      <c r="X622" s="3">
        <f>IF(R622="S",H622*W622,0)</f>
        <v>0</v>
      </c>
      <c r="Z622" s="2"/>
      <c r="AB622" s="2"/>
      <c r="AC622" s="2"/>
    </row>
    <row r="623" spans="1:29" ht="12.75">
      <c r="A623" s="3">
        <v>2015</v>
      </c>
      <c r="B623" s="3">
        <v>3908</v>
      </c>
      <c r="C623" s="1" t="s">
        <v>784</v>
      </c>
      <c r="D623" s="2">
        <v>42101</v>
      </c>
      <c r="E623" s="1" t="s">
        <v>785</v>
      </c>
      <c r="F623" s="2">
        <v>42118</v>
      </c>
      <c r="G623" s="67">
        <v>976</v>
      </c>
      <c r="H623" s="67">
        <v>0</v>
      </c>
      <c r="I623" s="67">
        <v>0</v>
      </c>
      <c r="K623" s="3">
        <v>30</v>
      </c>
      <c r="L623" s="2">
        <v>42005</v>
      </c>
      <c r="M623" s="2">
        <v>42369</v>
      </c>
      <c r="N623" s="3">
        <v>0</v>
      </c>
      <c r="P623" s="3">
        <v>176</v>
      </c>
      <c r="Q623" s="92">
        <f>IF(J623-F623&gt;0,IF(R623="S",J623-F623,0),0)</f>
        <v>0</v>
      </c>
      <c r="R623" s="67" t="str">
        <f>IF(G623-H623-I623-P623&gt;0,"N","S")</f>
        <v>N</v>
      </c>
      <c r="S623" s="3">
        <f>IF(G623-H623-I623-P623&gt;0,G623-H623-I623-P623,0)</f>
        <v>800</v>
      </c>
      <c r="T623" s="67">
        <f>IF(J623-D623&gt;0,IF(R623="S",J623-D623,0),0)</f>
        <v>0</v>
      </c>
      <c r="U623" s="67">
        <f>IF(R623="S",H623*Q623,0)</f>
        <v>0</v>
      </c>
      <c r="V623" s="3">
        <f>IF(R623="S",H623*T623,0)</f>
        <v>0</v>
      </c>
      <c r="W623" s="3">
        <f>IF(R623="S",J623-F623-K623,0)</f>
        <v>0</v>
      </c>
      <c r="X623" s="3">
        <f>IF(R623="S",H623*W623,0)</f>
        <v>0</v>
      </c>
      <c r="Z623" s="2"/>
      <c r="AB623" s="2"/>
      <c r="AC623" s="2"/>
    </row>
    <row r="624" spans="1:29" ht="12.75">
      <c r="A624" s="3">
        <v>2015</v>
      </c>
      <c r="B624" s="3">
        <v>3907</v>
      </c>
      <c r="C624" s="1" t="s">
        <v>422</v>
      </c>
      <c r="D624" s="2">
        <v>42103</v>
      </c>
      <c r="E624" s="1" t="s">
        <v>786</v>
      </c>
      <c r="F624" s="2">
        <v>42118</v>
      </c>
      <c r="G624" s="67">
        <v>105.98</v>
      </c>
      <c r="H624" s="67">
        <v>0</v>
      </c>
      <c r="I624" s="67">
        <v>0</v>
      </c>
      <c r="K624" s="3">
        <v>30</v>
      </c>
      <c r="L624" s="2">
        <v>42005</v>
      </c>
      <c r="M624" s="2">
        <v>42369</v>
      </c>
      <c r="N624" s="3">
        <v>0</v>
      </c>
      <c r="P624" s="3">
        <v>4.08</v>
      </c>
      <c r="Q624" s="92">
        <f>IF(J624-F624&gt;0,IF(R624="S",J624-F624,0),0)</f>
        <v>0</v>
      </c>
      <c r="R624" s="67" t="str">
        <f>IF(G624-H624-I624-P624&gt;0,"N","S")</f>
        <v>N</v>
      </c>
      <c r="S624" s="3">
        <f>IF(G624-H624-I624-P624&gt;0,G624-H624-I624-P624,0)</f>
        <v>101.9</v>
      </c>
      <c r="T624" s="67">
        <f>IF(J624-D624&gt;0,IF(R624="S",J624-D624,0),0)</f>
        <v>0</v>
      </c>
      <c r="U624" s="67">
        <f>IF(R624="S",H624*Q624,0)</f>
        <v>0</v>
      </c>
      <c r="V624" s="3">
        <f>IF(R624="S",H624*T624,0)</f>
        <v>0</v>
      </c>
      <c r="W624" s="3">
        <f>IF(R624="S",J624-F624-K624,0)</f>
        <v>0</v>
      </c>
      <c r="X624" s="3">
        <f>IF(R624="S",H624*W624,0)</f>
        <v>0</v>
      </c>
      <c r="Z624" s="2"/>
      <c r="AB624" s="2"/>
      <c r="AC624" s="2"/>
    </row>
    <row r="625" spans="1:29" ht="12.75">
      <c r="A625" s="3">
        <v>2015</v>
      </c>
      <c r="B625" s="3">
        <v>3883</v>
      </c>
      <c r="C625" s="1" t="s">
        <v>451</v>
      </c>
      <c r="D625" s="2">
        <v>42155</v>
      </c>
      <c r="E625" s="1" t="s">
        <v>787</v>
      </c>
      <c r="F625" s="2">
        <v>42177</v>
      </c>
      <c r="G625" s="67">
        <v>17365.04</v>
      </c>
      <c r="H625" s="67">
        <v>0</v>
      </c>
      <c r="I625" s="67">
        <v>0</v>
      </c>
      <c r="K625" s="3">
        <v>30</v>
      </c>
      <c r="L625" s="2">
        <v>42005</v>
      </c>
      <c r="M625" s="2">
        <v>42369</v>
      </c>
      <c r="N625" s="3">
        <v>0</v>
      </c>
      <c r="P625" s="3">
        <v>667.89</v>
      </c>
      <c r="Q625" s="92">
        <f>IF(J625-F625&gt;0,IF(R625="S",J625-F625,0),0)</f>
        <v>0</v>
      </c>
      <c r="R625" s="67" t="str">
        <f>IF(G625-H625-I625-P625&gt;0,"N","S")</f>
        <v>N</v>
      </c>
      <c r="S625" s="3">
        <f>IF(G625-H625-I625-P625&gt;0,G625-H625-I625-P625,0)</f>
        <v>16697.15</v>
      </c>
      <c r="T625" s="67">
        <f>IF(J625-D625&gt;0,IF(R625="S",J625-D625,0),0)</f>
        <v>0</v>
      </c>
      <c r="U625" s="67">
        <f>IF(R625="S",H625*Q625,0)</f>
        <v>0</v>
      </c>
      <c r="V625" s="3">
        <f>IF(R625="S",H625*T625,0)</f>
        <v>0</v>
      </c>
      <c r="W625" s="3">
        <f>IF(R625="S",J625-F625-K625,0)</f>
        <v>0</v>
      </c>
      <c r="X625" s="3">
        <f>IF(R625="S",H625*W625,0)</f>
        <v>0</v>
      </c>
      <c r="Z625" s="2"/>
      <c r="AB625" s="2"/>
      <c r="AC625" s="2"/>
    </row>
    <row r="626" spans="1:29" ht="12.75">
      <c r="A626" s="3">
        <v>2015</v>
      </c>
      <c r="B626" s="3">
        <v>3884</v>
      </c>
      <c r="C626" s="1" t="s">
        <v>451</v>
      </c>
      <c r="D626" s="2">
        <v>42155</v>
      </c>
      <c r="E626" s="1" t="s">
        <v>788</v>
      </c>
      <c r="F626" s="2">
        <v>42177</v>
      </c>
      <c r="G626" s="67">
        <v>7142.11</v>
      </c>
      <c r="H626" s="67">
        <v>0</v>
      </c>
      <c r="I626" s="67">
        <v>0</v>
      </c>
      <c r="K626" s="3">
        <v>30</v>
      </c>
      <c r="L626" s="2">
        <v>42005</v>
      </c>
      <c r="M626" s="2">
        <v>42369</v>
      </c>
      <c r="N626" s="3">
        <v>0</v>
      </c>
      <c r="P626" s="3">
        <v>274.7</v>
      </c>
      <c r="Q626" s="92">
        <f>IF(J626-F626&gt;0,IF(R626="S",J626-F626,0),0)</f>
        <v>0</v>
      </c>
      <c r="R626" s="67" t="str">
        <f>IF(G626-H626-I626-P626&gt;0,"N","S")</f>
        <v>N</v>
      </c>
      <c r="S626" s="3">
        <f>IF(G626-H626-I626-P626&gt;0,G626-H626-I626-P626,0)</f>
        <v>6867.41</v>
      </c>
      <c r="T626" s="67">
        <f>IF(J626-D626&gt;0,IF(R626="S",J626-D626,0),0)</f>
        <v>0</v>
      </c>
      <c r="U626" s="67">
        <f>IF(R626="S",H626*Q626,0)</f>
        <v>0</v>
      </c>
      <c r="V626" s="3">
        <f>IF(R626="S",H626*T626,0)</f>
        <v>0</v>
      </c>
      <c r="W626" s="3">
        <f>IF(R626="S",J626-F626-K626,0)</f>
        <v>0</v>
      </c>
      <c r="X626" s="3">
        <f>IF(R626="S",H626*W626,0)</f>
        <v>0</v>
      </c>
      <c r="Z626" s="2"/>
      <c r="AB626" s="2"/>
      <c r="AC626" s="2"/>
    </row>
    <row r="627" spans="1:29" ht="12.75">
      <c r="A627" s="3">
        <v>2015</v>
      </c>
      <c r="B627" s="3">
        <v>3885</v>
      </c>
      <c r="C627" s="1" t="s">
        <v>451</v>
      </c>
      <c r="D627" s="2">
        <v>42155</v>
      </c>
      <c r="E627" s="1" t="s">
        <v>789</v>
      </c>
      <c r="F627" s="2">
        <v>42177</v>
      </c>
      <c r="G627" s="67">
        <v>788.73</v>
      </c>
      <c r="H627" s="67">
        <v>0</v>
      </c>
      <c r="I627" s="67">
        <v>0</v>
      </c>
      <c r="K627" s="3">
        <v>30</v>
      </c>
      <c r="L627" s="2">
        <v>42005</v>
      </c>
      <c r="M627" s="2">
        <v>42369</v>
      </c>
      <c r="N627" s="3">
        <v>0</v>
      </c>
      <c r="P627" s="3">
        <v>30.34</v>
      </c>
      <c r="Q627" s="92">
        <f>IF(J627-F627&gt;0,IF(R627="S",J627-F627,0),0)</f>
        <v>0</v>
      </c>
      <c r="R627" s="67" t="str">
        <f>IF(G627-H627-I627-P627&gt;0,"N","S")</f>
        <v>N</v>
      </c>
      <c r="S627" s="3">
        <f>IF(G627-H627-I627-P627&gt;0,G627-H627-I627-P627,0)</f>
        <v>758.39</v>
      </c>
      <c r="T627" s="67">
        <f>IF(J627-D627&gt;0,IF(R627="S",J627-D627,0),0)</f>
        <v>0</v>
      </c>
      <c r="U627" s="67">
        <f>IF(R627="S",H627*Q627,0)</f>
        <v>0</v>
      </c>
      <c r="V627" s="3">
        <f>IF(R627="S",H627*T627,0)</f>
        <v>0</v>
      </c>
      <c r="W627" s="3">
        <f>IF(R627="S",J627-F627-K627,0)</f>
        <v>0</v>
      </c>
      <c r="X627" s="3">
        <f>IF(R627="S",H627*W627,0)</f>
        <v>0</v>
      </c>
      <c r="Z627" s="2"/>
      <c r="AB627" s="2"/>
      <c r="AC627" s="2"/>
    </row>
    <row r="628" spans="1:29" ht="12.75">
      <c r="A628" s="3">
        <v>2015</v>
      </c>
      <c r="B628" s="3">
        <v>3886</v>
      </c>
      <c r="C628" s="1" t="s">
        <v>451</v>
      </c>
      <c r="D628" s="2">
        <v>42155</v>
      </c>
      <c r="E628" s="1" t="s">
        <v>790</v>
      </c>
      <c r="F628" s="2">
        <v>42177</v>
      </c>
      <c r="G628" s="67">
        <v>366.04</v>
      </c>
      <c r="H628" s="67">
        <v>0</v>
      </c>
      <c r="I628" s="67">
        <v>0</v>
      </c>
      <c r="K628" s="3">
        <v>30</v>
      </c>
      <c r="L628" s="2">
        <v>42005</v>
      </c>
      <c r="M628" s="2">
        <v>42369</v>
      </c>
      <c r="N628" s="3">
        <v>0</v>
      </c>
      <c r="P628" s="3">
        <v>14.08</v>
      </c>
      <c r="Q628" s="92">
        <f>IF(J628-F628&gt;0,IF(R628="S",J628-F628,0),0)</f>
        <v>0</v>
      </c>
      <c r="R628" s="67" t="str">
        <f>IF(G628-H628-I628-P628&gt;0,"N","S")</f>
        <v>N</v>
      </c>
      <c r="S628" s="3">
        <f>IF(G628-H628-I628-P628&gt;0,G628-H628-I628-P628,0)</f>
        <v>351.96</v>
      </c>
      <c r="T628" s="67">
        <f>IF(J628-D628&gt;0,IF(R628="S",J628-D628,0),0)</f>
        <v>0</v>
      </c>
      <c r="U628" s="67">
        <f>IF(R628="S",H628*Q628,0)</f>
        <v>0</v>
      </c>
      <c r="V628" s="3">
        <f>IF(R628="S",H628*T628,0)</f>
        <v>0</v>
      </c>
      <c r="W628" s="3">
        <f>IF(R628="S",J628-F628-K628,0)</f>
        <v>0</v>
      </c>
      <c r="X628" s="3">
        <f>IF(R628="S",H628*W628,0)</f>
        <v>0</v>
      </c>
      <c r="Z628" s="2"/>
      <c r="AB628" s="2"/>
      <c r="AC628" s="2"/>
    </row>
    <row r="629" spans="1:29" ht="12.75">
      <c r="A629" s="3">
        <v>2015</v>
      </c>
      <c r="B629" s="3">
        <v>3887</v>
      </c>
      <c r="C629" s="1" t="s">
        <v>451</v>
      </c>
      <c r="D629" s="2">
        <v>42155</v>
      </c>
      <c r="E629" s="1" t="s">
        <v>791</v>
      </c>
      <c r="F629" s="2">
        <v>42177</v>
      </c>
      <c r="G629" s="67">
        <v>101.09</v>
      </c>
      <c r="H629" s="67">
        <v>0</v>
      </c>
      <c r="I629" s="67">
        <v>0</v>
      </c>
      <c r="K629" s="3">
        <v>30</v>
      </c>
      <c r="L629" s="2">
        <v>42005</v>
      </c>
      <c r="M629" s="2">
        <v>42369</v>
      </c>
      <c r="N629" s="3">
        <v>0</v>
      </c>
      <c r="P629" s="3">
        <v>3.89</v>
      </c>
      <c r="Q629" s="92">
        <f>IF(J629-F629&gt;0,IF(R629="S",J629-F629,0),0)</f>
        <v>0</v>
      </c>
      <c r="R629" s="67" t="str">
        <f>IF(G629-H629-I629-P629&gt;0,"N","S")</f>
        <v>N</v>
      </c>
      <c r="S629" s="3">
        <f>IF(G629-H629-I629-P629&gt;0,G629-H629-I629-P629,0)</f>
        <v>97.2</v>
      </c>
      <c r="T629" s="67">
        <f>IF(J629-D629&gt;0,IF(R629="S",J629-D629,0),0)</f>
        <v>0</v>
      </c>
      <c r="U629" s="67">
        <f>IF(R629="S",H629*Q629,0)</f>
        <v>0</v>
      </c>
      <c r="V629" s="3">
        <f>IF(R629="S",H629*T629,0)</f>
        <v>0</v>
      </c>
      <c r="W629" s="3">
        <f>IF(R629="S",J629-F629-K629,0)</f>
        <v>0</v>
      </c>
      <c r="X629" s="3">
        <f>IF(R629="S",H629*W629,0)</f>
        <v>0</v>
      </c>
      <c r="Z629" s="2"/>
      <c r="AB629" s="2"/>
      <c r="AC629" s="2"/>
    </row>
    <row r="630" spans="1:29" ht="12.75">
      <c r="A630" s="3">
        <v>2015</v>
      </c>
      <c r="B630" s="3">
        <v>3919</v>
      </c>
      <c r="C630" s="1" t="s">
        <v>304</v>
      </c>
      <c r="D630" s="2">
        <v>42165</v>
      </c>
      <c r="E630" s="1" t="s">
        <v>792</v>
      </c>
      <c r="F630" s="2">
        <v>42170</v>
      </c>
      <c r="G630" s="67">
        <v>42.35</v>
      </c>
      <c r="H630" s="67">
        <v>0</v>
      </c>
      <c r="I630" s="67">
        <v>0</v>
      </c>
      <c r="K630" s="3">
        <v>30</v>
      </c>
      <c r="L630" s="2">
        <v>42005</v>
      </c>
      <c r="M630" s="2">
        <v>42369</v>
      </c>
      <c r="N630" s="3">
        <v>0</v>
      </c>
      <c r="P630" s="3">
        <v>7.64</v>
      </c>
      <c r="Q630" s="92">
        <f>IF(J630-F630&gt;0,IF(R630="S",J630-F630,0),0)</f>
        <v>0</v>
      </c>
      <c r="R630" s="67" t="str">
        <f>IF(G630-H630-I630-P630&gt;0,"N","S")</f>
        <v>N</v>
      </c>
      <c r="S630" s="3">
        <f>IF(G630-H630-I630-P630&gt;0,G630-H630-I630-P630,0)</f>
        <v>34.71</v>
      </c>
      <c r="T630" s="67">
        <f>IF(J630-D630&gt;0,IF(R630="S",J630-D630,0),0)</f>
        <v>0</v>
      </c>
      <c r="U630" s="67">
        <f>IF(R630="S",H630*Q630,0)</f>
        <v>0</v>
      </c>
      <c r="V630" s="3">
        <f>IF(R630="S",H630*T630,0)</f>
        <v>0</v>
      </c>
      <c r="W630" s="3">
        <f>IF(R630="S",J630-F630-K630,0)</f>
        <v>0</v>
      </c>
      <c r="X630" s="3">
        <f>IF(R630="S",H630*W630,0)</f>
        <v>0</v>
      </c>
      <c r="Z630" s="2"/>
      <c r="AB630" s="2"/>
      <c r="AC630" s="2"/>
    </row>
    <row r="631" spans="1:29" ht="12.75">
      <c r="A631" s="3">
        <v>2015</v>
      </c>
      <c r="B631" s="3">
        <v>3920</v>
      </c>
      <c r="C631" s="1" t="s">
        <v>304</v>
      </c>
      <c r="D631" s="2">
        <v>42165</v>
      </c>
      <c r="E631" s="1" t="s">
        <v>793</v>
      </c>
      <c r="F631" s="2">
        <v>42170</v>
      </c>
      <c r="G631" s="67">
        <v>52.58</v>
      </c>
      <c r="H631" s="67">
        <v>0</v>
      </c>
      <c r="I631" s="67">
        <v>0</v>
      </c>
      <c r="K631" s="3">
        <v>30</v>
      </c>
      <c r="L631" s="2">
        <v>42005</v>
      </c>
      <c r="M631" s="2">
        <v>42369</v>
      </c>
      <c r="N631" s="3">
        <v>0</v>
      </c>
      <c r="P631" s="3">
        <v>9.48</v>
      </c>
      <c r="Q631" s="92">
        <f>IF(J631-F631&gt;0,IF(R631="S",J631-F631,0),0)</f>
        <v>0</v>
      </c>
      <c r="R631" s="67" t="str">
        <f>IF(G631-H631-I631-P631&gt;0,"N","S")</f>
        <v>N</v>
      </c>
      <c r="S631" s="3">
        <f>IF(G631-H631-I631-P631&gt;0,G631-H631-I631-P631,0)</f>
        <v>43.1</v>
      </c>
      <c r="T631" s="67">
        <f>IF(J631-D631&gt;0,IF(R631="S",J631-D631,0),0)</f>
        <v>0</v>
      </c>
      <c r="U631" s="67">
        <f>IF(R631="S",H631*Q631,0)</f>
        <v>0</v>
      </c>
      <c r="V631" s="3">
        <f>IF(R631="S",H631*T631,0)</f>
        <v>0</v>
      </c>
      <c r="W631" s="3">
        <f>IF(R631="S",J631-F631-K631,0)</f>
        <v>0</v>
      </c>
      <c r="X631" s="3">
        <f>IF(R631="S",H631*W631,0)</f>
        <v>0</v>
      </c>
      <c r="Z631" s="2"/>
      <c r="AB631" s="2"/>
      <c r="AC631" s="2"/>
    </row>
    <row r="632" spans="1:29" ht="12.75">
      <c r="A632" s="3">
        <v>2015</v>
      </c>
      <c r="B632" s="3">
        <v>3923</v>
      </c>
      <c r="C632" s="1" t="s">
        <v>304</v>
      </c>
      <c r="D632" s="2">
        <v>42165</v>
      </c>
      <c r="E632" s="1" t="s">
        <v>794</v>
      </c>
      <c r="F632" s="2">
        <v>42170</v>
      </c>
      <c r="G632" s="67">
        <v>30.87</v>
      </c>
      <c r="H632" s="67">
        <v>0</v>
      </c>
      <c r="I632" s="67">
        <v>0</v>
      </c>
      <c r="K632" s="3">
        <v>30</v>
      </c>
      <c r="L632" s="2">
        <v>42005</v>
      </c>
      <c r="M632" s="2">
        <v>42369</v>
      </c>
      <c r="N632" s="3">
        <v>0</v>
      </c>
      <c r="P632" s="3">
        <v>5.57</v>
      </c>
      <c r="Q632" s="92">
        <f>IF(J632-F632&gt;0,IF(R632="S",J632-F632,0),0)</f>
        <v>0</v>
      </c>
      <c r="R632" s="67" t="str">
        <f>IF(G632-H632-I632-P632&gt;0,"N","S")</f>
        <v>N</v>
      </c>
      <c r="S632" s="3">
        <f>IF(G632-H632-I632-P632&gt;0,G632-H632-I632-P632,0)</f>
        <v>25.3</v>
      </c>
      <c r="T632" s="67">
        <f>IF(J632-D632&gt;0,IF(R632="S",J632-D632,0),0)</f>
        <v>0</v>
      </c>
      <c r="U632" s="67">
        <f>IF(R632="S",H632*Q632,0)</f>
        <v>0</v>
      </c>
      <c r="V632" s="3">
        <f>IF(R632="S",H632*T632,0)</f>
        <v>0</v>
      </c>
      <c r="W632" s="3">
        <f>IF(R632="S",J632-F632-K632,0)</f>
        <v>0</v>
      </c>
      <c r="X632" s="3">
        <f>IF(R632="S",H632*W632,0)</f>
        <v>0</v>
      </c>
      <c r="Z632" s="2"/>
      <c r="AB632" s="2"/>
      <c r="AC632" s="2"/>
    </row>
    <row r="633" spans="1:29" ht="12.75">
      <c r="A633" s="3">
        <v>2015</v>
      </c>
      <c r="B633" s="3">
        <v>3924</v>
      </c>
      <c r="C633" s="1" t="s">
        <v>304</v>
      </c>
      <c r="D633" s="2">
        <v>42165</v>
      </c>
      <c r="E633" s="1" t="s">
        <v>795</v>
      </c>
      <c r="F633" s="2">
        <v>42170</v>
      </c>
      <c r="G633" s="67">
        <v>536.74</v>
      </c>
      <c r="H633" s="67">
        <v>0</v>
      </c>
      <c r="I633" s="67">
        <v>0</v>
      </c>
      <c r="K633" s="3">
        <v>30</v>
      </c>
      <c r="L633" s="2">
        <v>42005</v>
      </c>
      <c r="M633" s="2">
        <v>42369</v>
      </c>
      <c r="N633" s="3">
        <v>0</v>
      </c>
      <c r="P633" s="3">
        <v>96.79</v>
      </c>
      <c r="Q633" s="92">
        <f>IF(J633-F633&gt;0,IF(R633="S",J633-F633,0),0)</f>
        <v>0</v>
      </c>
      <c r="R633" s="67" t="str">
        <f>IF(G633-H633-I633-P633&gt;0,"N","S")</f>
        <v>N</v>
      </c>
      <c r="S633" s="3">
        <f>IF(G633-H633-I633-P633&gt;0,G633-H633-I633-P633,0)</f>
        <v>439.95</v>
      </c>
      <c r="T633" s="67">
        <f>IF(J633-D633&gt;0,IF(R633="S",J633-D633,0),0)</f>
        <v>0</v>
      </c>
      <c r="U633" s="67">
        <f>IF(R633="S",H633*Q633,0)</f>
        <v>0</v>
      </c>
      <c r="V633" s="3">
        <f>IF(R633="S",H633*T633,0)</f>
        <v>0</v>
      </c>
      <c r="W633" s="3">
        <f>IF(R633="S",J633-F633-K633,0)</f>
        <v>0</v>
      </c>
      <c r="X633" s="3">
        <f>IF(R633="S",H633*W633,0)</f>
        <v>0</v>
      </c>
      <c r="Z633" s="2"/>
      <c r="AB633" s="2"/>
      <c r="AC633" s="2"/>
    </row>
    <row r="634" spans="1:29" ht="12.75">
      <c r="A634" s="3">
        <v>2015</v>
      </c>
      <c r="B634" s="3">
        <v>3925</v>
      </c>
      <c r="C634" s="1" t="s">
        <v>304</v>
      </c>
      <c r="D634" s="2">
        <v>42165</v>
      </c>
      <c r="E634" s="1" t="s">
        <v>796</v>
      </c>
      <c r="F634" s="2">
        <v>42170</v>
      </c>
      <c r="G634" s="67">
        <v>31.04</v>
      </c>
      <c r="H634" s="67">
        <v>0</v>
      </c>
      <c r="I634" s="67">
        <v>0</v>
      </c>
      <c r="K634" s="3">
        <v>30</v>
      </c>
      <c r="L634" s="2">
        <v>42005</v>
      </c>
      <c r="M634" s="2">
        <v>42369</v>
      </c>
      <c r="N634" s="3">
        <v>0</v>
      </c>
      <c r="P634" s="3">
        <v>5.6</v>
      </c>
      <c r="Q634" s="92">
        <f>IF(J634-F634&gt;0,IF(R634="S",J634-F634,0),0)</f>
        <v>0</v>
      </c>
      <c r="R634" s="67" t="str">
        <f>IF(G634-H634-I634-P634&gt;0,"N","S")</f>
        <v>N</v>
      </c>
      <c r="S634" s="3">
        <f>IF(G634-H634-I634-P634&gt;0,G634-H634-I634-P634,0)</f>
        <v>25.44</v>
      </c>
      <c r="T634" s="67">
        <f>IF(J634-D634&gt;0,IF(R634="S",J634-D634,0),0)</f>
        <v>0</v>
      </c>
      <c r="U634" s="67">
        <f>IF(R634="S",H634*Q634,0)</f>
        <v>0</v>
      </c>
      <c r="V634" s="3">
        <f>IF(R634="S",H634*T634,0)</f>
        <v>0</v>
      </c>
      <c r="W634" s="3">
        <f>IF(R634="S",J634-F634-K634,0)</f>
        <v>0</v>
      </c>
      <c r="X634" s="3">
        <f>IF(R634="S",H634*W634,0)</f>
        <v>0</v>
      </c>
      <c r="Z634" s="2"/>
      <c r="AB634" s="2"/>
      <c r="AC634" s="2"/>
    </row>
    <row r="635" spans="1:29" ht="12.75">
      <c r="A635" s="3">
        <v>2015</v>
      </c>
      <c r="B635" s="3">
        <v>3926</v>
      </c>
      <c r="C635" s="1" t="s">
        <v>304</v>
      </c>
      <c r="D635" s="2">
        <v>42165</v>
      </c>
      <c r="E635" s="1" t="s">
        <v>797</v>
      </c>
      <c r="F635" s="2">
        <v>42170</v>
      </c>
      <c r="G635" s="67">
        <v>13.44</v>
      </c>
      <c r="H635" s="67">
        <v>0</v>
      </c>
      <c r="I635" s="67">
        <v>0</v>
      </c>
      <c r="K635" s="3">
        <v>30</v>
      </c>
      <c r="L635" s="2">
        <v>42005</v>
      </c>
      <c r="M635" s="2">
        <v>42369</v>
      </c>
      <c r="N635" s="3">
        <v>0</v>
      </c>
      <c r="P635" s="3">
        <v>2.42</v>
      </c>
      <c r="Q635" s="92">
        <f>IF(J635-F635&gt;0,IF(R635="S",J635-F635,0),0)</f>
        <v>0</v>
      </c>
      <c r="R635" s="67" t="str">
        <f>IF(G635-H635-I635-P635&gt;0,"N","S")</f>
        <v>N</v>
      </c>
      <c r="S635" s="3">
        <f>IF(G635-H635-I635-P635&gt;0,G635-H635-I635-P635,0)</f>
        <v>11.02</v>
      </c>
      <c r="T635" s="67">
        <f>IF(J635-D635&gt;0,IF(R635="S",J635-D635,0),0)</f>
        <v>0</v>
      </c>
      <c r="U635" s="67">
        <f>IF(R635="S",H635*Q635,0)</f>
        <v>0</v>
      </c>
      <c r="V635" s="3">
        <f>IF(R635="S",H635*T635,0)</f>
        <v>0</v>
      </c>
      <c r="W635" s="3">
        <f>IF(R635="S",J635-F635-K635,0)</f>
        <v>0</v>
      </c>
      <c r="X635" s="3">
        <f>IF(R635="S",H635*W635,0)</f>
        <v>0</v>
      </c>
      <c r="Z635" s="2"/>
      <c r="AB635" s="2"/>
      <c r="AC635" s="2"/>
    </row>
    <row r="636" spans="1:29" ht="12.75">
      <c r="A636" s="3">
        <v>2015</v>
      </c>
      <c r="B636" s="3">
        <v>3927</v>
      </c>
      <c r="C636" s="1" t="s">
        <v>304</v>
      </c>
      <c r="D636" s="2">
        <v>42165</v>
      </c>
      <c r="E636" s="1" t="s">
        <v>798</v>
      </c>
      <c r="F636" s="2">
        <v>42170</v>
      </c>
      <c r="G636" s="67">
        <v>390.22</v>
      </c>
      <c r="H636" s="67">
        <v>0</v>
      </c>
      <c r="I636" s="67">
        <v>0</v>
      </c>
      <c r="K636" s="3">
        <v>30</v>
      </c>
      <c r="L636" s="2">
        <v>42005</v>
      </c>
      <c r="M636" s="2">
        <v>42369</v>
      </c>
      <c r="N636" s="3">
        <v>0</v>
      </c>
      <c r="P636" s="3">
        <v>70.37</v>
      </c>
      <c r="Q636" s="92">
        <f>IF(J636-F636&gt;0,IF(R636="S",J636-F636,0),0)</f>
        <v>0</v>
      </c>
      <c r="R636" s="67" t="str">
        <f>IF(G636-H636-I636-P636&gt;0,"N","S")</f>
        <v>N</v>
      </c>
      <c r="S636" s="3">
        <f>IF(G636-H636-I636-P636&gt;0,G636-H636-I636-P636,0)</f>
        <v>319.85</v>
      </c>
      <c r="T636" s="67">
        <f>IF(J636-D636&gt;0,IF(R636="S",J636-D636,0),0)</f>
        <v>0</v>
      </c>
      <c r="U636" s="67">
        <f>IF(R636="S",H636*Q636,0)</f>
        <v>0</v>
      </c>
      <c r="V636" s="3">
        <f>IF(R636="S",H636*T636,0)</f>
        <v>0</v>
      </c>
      <c r="W636" s="3">
        <f>IF(R636="S",J636-F636-K636,0)</f>
        <v>0</v>
      </c>
      <c r="X636" s="3">
        <f>IF(R636="S",H636*W636,0)</f>
        <v>0</v>
      </c>
      <c r="Z636" s="2"/>
      <c r="AB636" s="2"/>
      <c r="AC636" s="2"/>
    </row>
    <row r="637" spans="1:29" ht="12.75">
      <c r="A637" s="3">
        <v>2015</v>
      </c>
      <c r="B637" s="3">
        <v>3928</v>
      </c>
      <c r="C637" s="1" t="s">
        <v>304</v>
      </c>
      <c r="D637" s="2">
        <v>42165</v>
      </c>
      <c r="E637" s="1" t="s">
        <v>799</v>
      </c>
      <c r="F637" s="2">
        <v>42170</v>
      </c>
      <c r="G637" s="67">
        <v>509.19</v>
      </c>
      <c r="H637" s="67">
        <v>0</v>
      </c>
      <c r="I637" s="67">
        <v>0</v>
      </c>
      <c r="K637" s="3">
        <v>30</v>
      </c>
      <c r="L637" s="2">
        <v>42005</v>
      </c>
      <c r="M637" s="2">
        <v>42369</v>
      </c>
      <c r="N637" s="3">
        <v>0</v>
      </c>
      <c r="P637" s="3">
        <v>91.82</v>
      </c>
      <c r="Q637" s="92">
        <f>IF(J637-F637&gt;0,IF(R637="S",J637-F637,0),0)</f>
        <v>0</v>
      </c>
      <c r="R637" s="67" t="str">
        <f>IF(G637-H637-I637-P637&gt;0,"N","S")</f>
        <v>N</v>
      </c>
      <c r="S637" s="3">
        <f>IF(G637-H637-I637-P637&gt;0,G637-H637-I637-P637,0)</f>
        <v>417.37</v>
      </c>
      <c r="T637" s="67">
        <f>IF(J637-D637&gt;0,IF(R637="S",J637-D637,0),0)</f>
        <v>0</v>
      </c>
      <c r="U637" s="67">
        <f>IF(R637="S",H637*Q637,0)</f>
        <v>0</v>
      </c>
      <c r="V637" s="3">
        <f>IF(R637="S",H637*T637,0)</f>
        <v>0</v>
      </c>
      <c r="W637" s="3">
        <f>IF(R637="S",J637-F637-K637,0)</f>
        <v>0</v>
      </c>
      <c r="X637" s="3">
        <f>IF(R637="S",H637*W637,0)</f>
        <v>0</v>
      </c>
      <c r="Z637" s="2"/>
      <c r="AB637" s="2"/>
      <c r="AC637" s="2"/>
    </row>
    <row r="638" spans="1:29" ht="12.75">
      <c r="A638" s="3">
        <v>2015</v>
      </c>
      <c r="B638" s="3">
        <v>3929</v>
      </c>
      <c r="C638" s="1" t="s">
        <v>304</v>
      </c>
      <c r="D638" s="2">
        <v>42165</v>
      </c>
      <c r="E638" s="1" t="s">
        <v>800</v>
      </c>
      <c r="F638" s="2">
        <v>42170</v>
      </c>
      <c r="G638" s="67">
        <v>82.53</v>
      </c>
      <c r="H638" s="67">
        <v>0</v>
      </c>
      <c r="I638" s="67">
        <v>0</v>
      </c>
      <c r="K638" s="3">
        <v>30</v>
      </c>
      <c r="L638" s="2">
        <v>42005</v>
      </c>
      <c r="M638" s="2">
        <v>42369</v>
      </c>
      <c r="N638" s="3">
        <v>0</v>
      </c>
      <c r="P638" s="3">
        <v>14.88</v>
      </c>
      <c r="Q638" s="92">
        <f>IF(J638-F638&gt;0,IF(R638="S",J638-F638,0),0)</f>
        <v>0</v>
      </c>
      <c r="R638" s="67" t="str">
        <f>IF(G638-H638-I638-P638&gt;0,"N","S")</f>
        <v>N</v>
      </c>
      <c r="S638" s="3">
        <f>IF(G638-H638-I638-P638&gt;0,G638-H638-I638-P638,0)</f>
        <v>67.65</v>
      </c>
      <c r="T638" s="67">
        <f>IF(J638-D638&gt;0,IF(R638="S",J638-D638,0),0)</f>
        <v>0</v>
      </c>
      <c r="U638" s="67">
        <f>IF(R638="S",H638*Q638,0)</f>
        <v>0</v>
      </c>
      <c r="V638" s="3">
        <f>IF(R638="S",H638*T638,0)</f>
        <v>0</v>
      </c>
      <c r="W638" s="3">
        <f>IF(R638="S",J638-F638-K638,0)</f>
        <v>0</v>
      </c>
      <c r="X638" s="3">
        <f>IF(R638="S",H638*W638,0)</f>
        <v>0</v>
      </c>
      <c r="Z638" s="2"/>
      <c r="AB638" s="2"/>
      <c r="AC638" s="2"/>
    </row>
    <row r="639" spans="1:29" ht="12.75">
      <c r="A639" s="3">
        <v>2015</v>
      </c>
      <c r="B639" s="3">
        <v>3930</v>
      </c>
      <c r="C639" s="1" t="s">
        <v>304</v>
      </c>
      <c r="D639" s="2">
        <v>42165</v>
      </c>
      <c r="E639" s="1" t="s">
        <v>801</v>
      </c>
      <c r="F639" s="2">
        <v>42170</v>
      </c>
      <c r="G639" s="67">
        <v>7.21</v>
      </c>
      <c r="H639" s="67">
        <v>0</v>
      </c>
      <c r="I639" s="67">
        <v>0</v>
      </c>
      <c r="K639" s="3">
        <v>30</v>
      </c>
      <c r="L639" s="2">
        <v>42005</v>
      </c>
      <c r="M639" s="2">
        <v>42369</v>
      </c>
      <c r="N639" s="3">
        <v>0</v>
      </c>
      <c r="P639" s="3">
        <v>1.3</v>
      </c>
      <c r="Q639" s="92">
        <f>IF(J639-F639&gt;0,IF(R639="S",J639-F639,0),0)</f>
        <v>0</v>
      </c>
      <c r="R639" s="67" t="str">
        <f>IF(G639-H639-I639-P639&gt;0,"N","S")</f>
        <v>N</v>
      </c>
      <c r="S639" s="3">
        <f>IF(G639-H639-I639-P639&gt;0,G639-H639-I639-P639,0)</f>
        <v>5.91</v>
      </c>
      <c r="T639" s="67">
        <f>IF(J639-D639&gt;0,IF(R639="S",J639-D639,0),0)</f>
        <v>0</v>
      </c>
      <c r="U639" s="67">
        <f>IF(R639="S",H639*Q639,0)</f>
        <v>0</v>
      </c>
      <c r="V639" s="3">
        <f>IF(R639="S",H639*T639,0)</f>
        <v>0</v>
      </c>
      <c r="W639" s="3">
        <f>IF(R639="S",J639-F639-K639,0)</f>
        <v>0</v>
      </c>
      <c r="X639" s="3">
        <f>IF(R639="S",H639*W639,0)</f>
        <v>0</v>
      </c>
      <c r="Z639" s="2"/>
      <c r="AB639" s="2"/>
      <c r="AC639" s="2"/>
    </row>
    <row r="640" spans="1:29" ht="12.75">
      <c r="A640" s="3">
        <v>2015</v>
      </c>
      <c r="B640" s="3">
        <v>3931</v>
      </c>
      <c r="C640" s="1" t="s">
        <v>304</v>
      </c>
      <c r="D640" s="2">
        <v>42165</v>
      </c>
      <c r="E640" s="1" t="s">
        <v>802</v>
      </c>
      <c r="F640" s="2">
        <v>42165</v>
      </c>
      <c r="G640" s="67">
        <v>286.33</v>
      </c>
      <c r="H640" s="67">
        <v>0</v>
      </c>
      <c r="I640" s="67">
        <v>0</v>
      </c>
      <c r="K640" s="3">
        <v>30</v>
      </c>
      <c r="L640" s="2">
        <v>42005</v>
      </c>
      <c r="M640" s="2">
        <v>42369</v>
      </c>
      <c r="N640" s="3">
        <v>0</v>
      </c>
      <c r="P640" s="3">
        <v>51.63</v>
      </c>
      <c r="Q640" s="92">
        <f>IF(J640-F640&gt;0,IF(R640="S",J640-F640,0),0)</f>
        <v>0</v>
      </c>
      <c r="R640" s="67" t="str">
        <f>IF(G640-H640-I640-P640&gt;0,"N","S")</f>
        <v>N</v>
      </c>
      <c r="S640" s="3">
        <f>IF(G640-H640-I640-P640&gt;0,G640-H640-I640-P640,0)</f>
        <v>234.7</v>
      </c>
      <c r="T640" s="67">
        <f>IF(J640-D640&gt;0,IF(R640="S",J640-D640,0),0)</f>
        <v>0</v>
      </c>
      <c r="U640" s="67">
        <f>IF(R640="S",H640*Q640,0)</f>
        <v>0</v>
      </c>
      <c r="V640" s="3">
        <f>IF(R640="S",H640*T640,0)</f>
        <v>0</v>
      </c>
      <c r="W640" s="3">
        <f>IF(R640="S",J640-F640-K640,0)</f>
        <v>0</v>
      </c>
      <c r="X640" s="3">
        <f>IF(R640="S",H640*W640,0)</f>
        <v>0</v>
      </c>
      <c r="Z640" s="2"/>
      <c r="AB640" s="2"/>
      <c r="AC640" s="2"/>
    </row>
    <row r="641" spans="1:29" ht="12.75">
      <c r="A641" s="3">
        <v>2015</v>
      </c>
      <c r="B641" s="3">
        <v>3932</v>
      </c>
      <c r="C641" s="1" t="s">
        <v>304</v>
      </c>
      <c r="D641" s="2">
        <v>42165</v>
      </c>
      <c r="E641" s="1" t="s">
        <v>803</v>
      </c>
      <c r="F641" s="2">
        <v>42170</v>
      </c>
      <c r="G641" s="67">
        <v>28.62</v>
      </c>
      <c r="H641" s="67">
        <v>0</v>
      </c>
      <c r="I641" s="67">
        <v>0</v>
      </c>
      <c r="K641" s="3">
        <v>30</v>
      </c>
      <c r="L641" s="2">
        <v>42005</v>
      </c>
      <c r="M641" s="2">
        <v>42369</v>
      </c>
      <c r="N641" s="3">
        <v>0</v>
      </c>
      <c r="P641" s="3">
        <v>5.16</v>
      </c>
      <c r="Q641" s="92">
        <f>IF(J641-F641&gt;0,IF(R641="S",J641-F641,0),0)</f>
        <v>0</v>
      </c>
      <c r="R641" s="67" t="str">
        <f>IF(G641-H641-I641-P641&gt;0,"N","S")</f>
        <v>N</v>
      </c>
      <c r="S641" s="3">
        <f>IF(G641-H641-I641-P641&gt;0,G641-H641-I641-P641,0)</f>
        <v>23.46</v>
      </c>
      <c r="T641" s="67">
        <f>IF(J641-D641&gt;0,IF(R641="S",J641-D641,0),0)</f>
        <v>0</v>
      </c>
      <c r="U641" s="67">
        <f>IF(R641="S",H641*Q641,0)</f>
        <v>0</v>
      </c>
      <c r="V641" s="3">
        <f>IF(R641="S",H641*T641,0)</f>
        <v>0</v>
      </c>
      <c r="W641" s="3">
        <f>IF(R641="S",J641-F641-K641,0)</f>
        <v>0</v>
      </c>
      <c r="X641" s="3">
        <f>IF(R641="S",H641*W641,0)</f>
        <v>0</v>
      </c>
      <c r="Z641" s="2"/>
      <c r="AB641" s="2"/>
      <c r="AC641" s="2"/>
    </row>
    <row r="642" spans="1:29" ht="12.75">
      <c r="A642" s="3">
        <v>2015</v>
      </c>
      <c r="B642" s="3">
        <v>3933</v>
      </c>
      <c r="C642" s="1" t="s">
        <v>304</v>
      </c>
      <c r="D642" s="2">
        <v>42165</v>
      </c>
      <c r="E642" s="1" t="s">
        <v>804</v>
      </c>
      <c r="F642" s="2">
        <v>42170</v>
      </c>
      <c r="G642" s="67">
        <v>93.71</v>
      </c>
      <c r="H642" s="67">
        <v>0</v>
      </c>
      <c r="I642" s="67">
        <v>0</v>
      </c>
      <c r="K642" s="3">
        <v>30</v>
      </c>
      <c r="L642" s="2">
        <v>42005</v>
      </c>
      <c r="M642" s="2">
        <v>42369</v>
      </c>
      <c r="N642" s="3">
        <v>0</v>
      </c>
      <c r="P642" s="3">
        <v>16.9</v>
      </c>
      <c r="Q642" s="92">
        <f>IF(J642-F642&gt;0,IF(R642="S",J642-F642,0),0)</f>
        <v>0</v>
      </c>
      <c r="R642" s="67" t="str">
        <f>IF(G642-H642-I642-P642&gt;0,"N","S")</f>
        <v>N</v>
      </c>
      <c r="S642" s="3">
        <f>IF(G642-H642-I642-P642&gt;0,G642-H642-I642-P642,0)</f>
        <v>76.81</v>
      </c>
      <c r="T642" s="67">
        <f>IF(J642-D642&gt;0,IF(R642="S",J642-D642,0),0)</f>
        <v>0</v>
      </c>
      <c r="U642" s="67">
        <f>IF(R642="S",H642*Q642,0)</f>
        <v>0</v>
      </c>
      <c r="V642" s="3">
        <f>IF(R642="S",H642*T642,0)</f>
        <v>0</v>
      </c>
      <c r="W642" s="3">
        <f>IF(R642="S",J642-F642-K642,0)</f>
        <v>0</v>
      </c>
      <c r="X642" s="3">
        <f>IF(R642="S",H642*W642,0)</f>
        <v>0</v>
      </c>
      <c r="Z642" s="2"/>
      <c r="AB642" s="2"/>
      <c r="AC642" s="2"/>
    </row>
    <row r="643" spans="1:29" ht="12.75">
      <c r="A643" s="3">
        <v>2015</v>
      </c>
      <c r="B643" s="3">
        <v>3950</v>
      </c>
      <c r="C643" s="1" t="s">
        <v>195</v>
      </c>
      <c r="D643" s="2">
        <v>42178</v>
      </c>
      <c r="E643" s="1" t="s">
        <v>145</v>
      </c>
      <c r="F643" s="2">
        <v>42179</v>
      </c>
      <c r="G643" s="67">
        <v>379.5</v>
      </c>
      <c r="H643" s="67">
        <v>0</v>
      </c>
      <c r="I643" s="67">
        <v>0</v>
      </c>
      <c r="K643" s="3">
        <v>30</v>
      </c>
      <c r="L643" s="2">
        <v>42005</v>
      </c>
      <c r="M643" s="2">
        <v>42369</v>
      </c>
      <c r="N643" s="3">
        <v>0</v>
      </c>
      <c r="P643" s="3">
        <v>68.44</v>
      </c>
      <c r="Q643" s="92">
        <f>IF(J643-F643&gt;0,IF(R643="S",J643-F643,0),0)</f>
        <v>0</v>
      </c>
      <c r="R643" s="67" t="str">
        <f>IF(G643-H643-I643-P643&gt;0,"N","S")</f>
        <v>N</v>
      </c>
      <c r="S643" s="3">
        <f>IF(G643-H643-I643-P643&gt;0,G643-H643-I643-P643,0)</f>
        <v>311.06</v>
      </c>
      <c r="T643" s="67">
        <f>IF(J643-D643&gt;0,IF(R643="S",J643-D643,0),0)</f>
        <v>0</v>
      </c>
      <c r="U643" s="67">
        <f>IF(R643="S",H643*Q643,0)</f>
        <v>0</v>
      </c>
      <c r="V643" s="3">
        <f>IF(R643="S",H643*T643,0)</f>
        <v>0</v>
      </c>
      <c r="W643" s="3">
        <f>IF(R643="S",J643-F643-K643,0)</f>
        <v>0</v>
      </c>
      <c r="X643" s="3">
        <f>IF(R643="S",H643*W643,0)</f>
        <v>0</v>
      </c>
      <c r="Z643" s="2"/>
      <c r="AB643" s="2"/>
      <c r="AC643" s="2"/>
    </row>
    <row r="644" spans="1:29" ht="12.75">
      <c r="A644" s="3">
        <v>2015</v>
      </c>
      <c r="B644" s="3">
        <v>3949</v>
      </c>
      <c r="C644" s="1" t="s">
        <v>566</v>
      </c>
      <c r="D644" s="2">
        <v>42180</v>
      </c>
      <c r="E644" s="1" t="s">
        <v>805</v>
      </c>
      <c r="F644" s="2">
        <v>42180</v>
      </c>
      <c r="G644" s="67">
        <v>2594.25</v>
      </c>
      <c r="H644" s="67">
        <v>0</v>
      </c>
      <c r="I644" s="67">
        <v>0</v>
      </c>
      <c r="K644" s="3">
        <v>30</v>
      </c>
      <c r="L644" s="2">
        <v>42005</v>
      </c>
      <c r="M644" s="2">
        <v>42369</v>
      </c>
      <c r="N644" s="3">
        <v>0</v>
      </c>
      <c r="P644" s="3">
        <v>0</v>
      </c>
      <c r="Q644" s="92">
        <f>IF(J644-F644&gt;0,IF(R644="S",J644-F644,0),0)</f>
        <v>0</v>
      </c>
      <c r="R644" s="67" t="str">
        <f>IF(G644-H644-I644-P644&gt;0,"N","S")</f>
        <v>N</v>
      </c>
      <c r="S644" s="3">
        <f>IF(G644-H644-I644-P644&gt;0,G644-H644-I644-P644,0)</f>
        <v>2594.25</v>
      </c>
      <c r="T644" s="67">
        <f>IF(J644-D644&gt;0,IF(R644="S",J644-D644,0),0)</f>
        <v>0</v>
      </c>
      <c r="U644" s="67">
        <f>IF(R644="S",H644*Q644,0)</f>
        <v>0</v>
      </c>
      <c r="V644" s="3">
        <f>IF(R644="S",H644*T644,0)</f>
        <v>0</v>
      </c>
      <c r="W644" s="3">
        <f>IF(R644="S",J644-F644-K644,0)</f>
        <v>0</v>
      </c>
      <c r="X644" s="3">
        <f>IF(R644="S",H644*W644,0)</f>
        <v>0</v>
      </c>
      <c r="Z644" s="2"/>
      <c r="AB644" s="2"/>
      <c r="AC644" s="2"/>
    </row>
    <row r="645" spans="1:29" ht="12.75">
      <c r="A645" s="3">
        <v>2015</v>
      </c>
      <c r="B645" s="3">
        <v>3951</v>
      </c>
      <c r="C645" s="1" t="s">
        <v>326</v>
      </c>
      <c r="D645" s="2">
        <v>42180</v>
      </c>
      <c r="E645" s="1" t="s">
        <v>806</v>
      </c>
      <c r="F645" s="2">
        <v>42185</v>
      </c>
      <c r="G645" s="67">
        <v>1164.12</v>
      </c>
      <c r="H645" s="67">
        <v>0</v>
      </c>
      <c r="I645" s="67">
        <v>0</v>
      </c>
      <c r="K645" s="3">
        <v>30</v>
      </c>
      <c r="L645" s="2">
        <v>42005</v>
      </c>
      <c r="M645" s="2">
        <v>42369</v>
      </c>
      <c r="N645" s="3">
        <v>0</v>
      </c>
      <c r="P645" s="3">
        <v>0</v>
      </c>
      <c r="Q645" s="92">
        <f>IF(J645-F645&gt;0,IF(R645="S",J645-F645,0),0)</f>
        <v>0</v>
      </c>
      <c r="R645" s="67" t="str">
        <f>IF(G645-H645-I645-P645&gt;0,"N","S")</f>
        <v>N</v>
      </c>
      <c r="S645" s="3">
        <f>IF(G645-H645-I645-P645&gt;0,G645-H645-I645-P645,0)</f>
        <v>1164.12</v>
      </c>
      <c r="T645" s="67">
        <f>IF(J645-D645&gt;0,IF(R645="S",J645-D645,0),0)</f>
        <v>0</v>
      </c>
      <c r="U645" s="67">
        <f>IF(R645="S",H645*Q645,0)</f>
        <v>0</v>
      </c>
      <c r="V645" s="3">
        <f>IF(R645="S",H645*T645,0)</f>
        <v>0</v>
      </c>
      <c r="W645" s="3">
        <f>IF(R645="S",J645-F645-K645,0)</f>
        <v>0</v>
      </c>
      <c r="X645" s="3">
        <f>IF(R645="S",H645*W645,0)</f>
        <v>0</v>
      </c>
      <c r="Z645" s="2"/>
      <c r="AB645" s="2"/>
      <c r="AC645" s="2"/>
    </row>
    <row r="646" spans="1:29" ht="12.75">
      <c r="A646" s="3">
        <v>2015</v>
      </c>
      <c r="B646" s="3">
        <v>3942</v>
      </c>
      <c r="C646" s="1" t="s">
        <v>807</v>
      </c>
      <c r="D646" s="2">
        <v>42181</v>
      </c>
      <c r="E646" s="1" t="s">
        <v>808</v>
      </c>
      <c r="F646" s="2">
        <v>42187</v>
      </c>
      <c r="G646" s="67">
        <v>32.05</v>
      </c>
      <c r="H646" s="67">
        <v>0</v>
      </c>
      <c r="I646" s="67">
        <v>0</v>
      </c>
      <c r="K646" s="3">
        <v>30</v>
      </c>
      <c r="L646" s="2">
        <v>42005</v>
      </c>
      <c r="M646" s="2">
        <v>42369</v>
      </c>
      <c r="N646" s="3">
        <v>0</v>
      </c>
      <c r="P646" s="3">
        <v>5.78</v>
      </c>
      <c r="Q646" s="92">
        <f>IF(J646-F646&gt;0,IF(R646="S",J646-F646,0),0)</f>
        <v>0</v>
      </c>
      <c r="R646" s="67" t="str">
        <f>IF(G646-H646-I646-P646&gt;0,"N","S")</f>
        <v>N</v>
      </c>
      <c r="S646" s="3">
        <f>IF(G646-H646-I646-P646&gt;0,G646-H646-I646-P646,0)</f>
        <v>26.27</v>
      </c>
      <c r="T646" s="67">
        <f>IF(J646-D646&gt;0,IF(R646="S",J646-D646,0),0)</f>
        <v>0</v>
      </c>
      <c r="U646" s="67">
        <f>IF(R646="S",H646*Q646,0)</f>
        <v>0</v>
      </c>
      <c r="V646" s="3">
        <f>IF(R646="S",H646*T646,0)</f>
        <v>0</v>
      </c>
      <c r="W646" s="3">
        <f>IF(R646="S",J646-F646-K646,0)</f>
        <v>0</v>
      </c>
      <c r="X646" s="3">
        <f>IF(R646="S",H646*W646,0)</f>
        <v>0</v>
      </c>
      <c r="Z646" s="2"/>
      <c r="AB646" s="2"/>
      <c r="AC646" s="2"/>
    </row>
    <row r="647" spans="1:29" ht="12.75">
      <c r="A647" s="3">
        <v>2015</v>
      </c>
      <c r="B647" s="3">
        <v>3943</v>
      </c>
      <c r="C647" s="1" t="s">
        <v>807</v>
      </c>
      <c r="D647" s="2">
        <v>42181</v>
      </c>
      <c r="E647" s="1" t="s">
        <v>809</v>
      </c>
      <c r="F647" s="2">
        <v>42187</v>
      </c>
      <c r="G647" s="67">
        <v>32.05</v>
      </c>
      <c r="H647" s="67">
        <v>0</v>
      </c>
      <c r="I647" s="67">
        <v>0</v>
      </c>
      <c r="K647" s="3">
        <v>30</v>
      </c>
      <c r="L647" s="2">
        <v>42005</v>
      </c>
      <c r="M647" s="2">
        <v>42369</v>
      </c>
      <c r="N647" s="3">
        <v>0</v>
      </c>
      <c r="P647" s="3">
        <v>5.78</v>
      </c>
      <c r="Q647" s="92">
        <f>IF(J647-F647&gt;0,IF(R647="S",J647-F647,0),0)</f>
        <v>0</v>
      </c>
      <c r="R647" s="67" t="str">
        <f>IF(G647-H647-I647-P647&gt;0,"N","S")</f>
        <v>N</v>
      </c>
      <c r="S647" s="3">
        <f>IF(G647-H647-I647-P647&gt;0,G647-H647-I647-P647,0)</f>
        <v>26.27</v>
      </c>
      <c r="T647" s="67">
        <f>IF(J647-D647&gt;0,IF(R647="S",J647-D647,0),0)</f>
        <v>0</v>
      </c>
      <c r="U647" s="67">
        <f>IF(R647="S",H647*Q647,0)</f>
        <v>0</v>
      </c>
      <c r="V647" s="3">
        <f>IF(R647="S",H647*T647,0)</f>
        <v>0</v>
      </c>
      <c r="W647" s="3">
        <f>IF(R647="S",J647-F647-K647,0)</f>
        <v>0</v>
      </c>
      <c r="X647" s="3">
        <f>IF(R647="S",H647*W647,0)</f>
        <v>0</v>
      </c>
      <c r="Z647" s="2"/>
      <c r="AB647" s="2"/>
      <c r="AC647" s="2"/>
    </row>
    <row r="648" spans="1:29" ht="12.75">
      <c r="A648" s="3">
        <v>2015</v>
      </c>
      <c r="B648" s="3">
        <v>3944</v>
      </c>
      <c r="C648" s="1" t="s">
        <v>239</v>
      </c>
      <c r="D648" s="2">
        <v>42185</v>
      </c>
      <c r="E648" s="1" t="s">
        <v>810</v>
      </c>
      <c r="F648" s="2">
        <v>42187</v>
      </c>
      <c r="G648" s="67">
        <v>961.63</v>
      </c>
      <c r="H648" s="67">
        <v>0</v>
      </c>
      <c r="I648" s="67">
        <v>0</v>
      </c>
      <c r="K648" s="3">
        <v>30</v>
      </c>
      <c r="L648" s="2">
        <v>42005</v>
      </c>
      <c r="M648" s="2">
        <v>42369</v>
      </c>
      <c r="N648" s="3">
        <v>0</v>
      </c>
      <c r="P648" s="3">
        <v>173.41</v>
      </c>
      <c r="Q648" s="92">
        <f>IF(J648-F648&gt;0,IF(R648="S",J648-F648,0),0)</f>
        <v>0</v>
      </c>
      <c r="R648" s="67" t="str">
        <f>IF(G648-H648-I648-P648&gt;0,"N","S")</f>
        <v>N</v>
      </c>
      <c r="S648" s="3">
        <f>IF(G648-H648-I648-P648&gt;0,G648-H648-I648-P648,0)</f>
        <v>788.22</v>
      </c>
      <c r="T648" s="67">
        <f>IF(J648-D648&gt;0,IF(R648="S",J648-D648,0),0)</f>
        <v>0</v>
      </c>
      <c r="U648" s="67">
        <f>IF(R648="S",H648*Q648,0)</f>
        <v>0</v>
      </c>
      <c r="V648" s="3">
        <f>IF(R648="S",H648*T648,0)</f>
        <v>0</v>
      </c>
      <c r="W648" s="3">
        <f>IF(R648="S",J648-F648-K648,0)</f>
        <v>0</v>
      </c>
      <c r="X648" s="3">
        <f>IF(R648="S",H648*W648,0)</f>
        <v>0</v>
      </c>
      <c r="Z648" s="2"/>
      <c r="AB648" s="2"/>
      <c r="AC648" s="2"/>
    </row>
    <row r="649" spans="1:29" ht="12.75">
      <c r="A649" s="3">
        <v>2015</v>
      </c>
      <c r="B649" s="3">
        <v>3947</v>
      </c>
      <c r="C649" s="1" t="s">
        <v>475</v>
      </c>
      <c r="D649" s="2">
        <v>42185</v>
      </c>
      <c r="E649" s="1" t="s">
        <v>4</v>
      </c>
      <c r="F649" s="2">
        <v>42185</v>
      </c>
      <c r="G649" s="67">
        <v>7435.9</v>
      </c>
      <c r="H649" s="67">
        <v>0</v>
      </c>
      <c r="I649" s="67">
        <v>0</v>
      </c>
      <c r="K649" s="3">
        <v>30</v>
      </c>
      <c r="L649" s="2">
        <v>42005</v>
      </c>
      <c r="M649" s="2">
        <v>42369</v>
      </c>
      <c r="N649" s="3">
        <v>0</v>
      </c>
      <c r="P649" s="3">
        <v>1340.9</v>
      </c>
      <c r="Q649" s="92">
        <f>IF(J649-F649&gt;0,IF(R649="S",J649-F649,0),0)</f>
        <v>0</v>
      </c>
      <c r="R649" s="67" t="str">
        <f>IF(G649-H649-I649-P649&gt;0,"N","S")</f>
        <v>N</v>
      </c>
      <c r="S649" s="3">
        <f>IF(G649-H649-I649-P649&gt;0,G649-H649-I649-P649,0)</f>
        <v>6095</v>
      </c>
      <c r="T649" s="67">
        <f>IF(J649-D649&gt;0,IF(R649="S",J649-D649,0),0)</f>
        <v>0</v>
      </c>
      <c r="U649" s="67">
        <f>IF(R649="S",H649*Q649,0)</f>
        <v>0</v>
      </c>
      <c r="V649" s="3">
        <f>IF(R649="S",H649*T649,0)</f>
        <v>0</v>
      </c>
      <c r="W649" s="3">
        <f>IF(R649="S",J649-F649-K649,0)</f>
        <v>0</v>
      </c>
      <c r="X649" s="3">
        <f>IF(R649="S",H649*W649,0)</f>
        <v>0</v>
      </c>
      <c r="Z649" s="2"/>
      <c r="AB649" s="2"/>
      <c r="AC649" s="2"/>
    </row>
    <row r="650" spans="1:29" ht="12.75">
      <c r="A650" s="3">
        <v>2015</v>
      </c>
      <c r="B650" s="3">
        <v>3941</v>
      </c>
      <c r="C650" s="1" t="s">
        <v>302</v>
      </c>
      <c r="D650" s="2">
        <v>42166</v>
      </c>
      <c r="E650" s="1" t="s">
        <v>811</v>
      </c>
      <c r="F650" s="2">
        <v>42170</v>
      </c>
      <c r="G650" s="67">
        <v>138.98</v>
      </c>
      <c r="H650" s="67">
        <v>0</v>
      </c>
      <c r="I650" s="67">
        <v>0</v>
      </c>
      <c r="K650" s="3">
        <v>30</v>
      </c>
      <c r="L650" s="2">
        <v>42005</v>
      </c>
      <c r="M650" s="2">
        <v>42369</v>
      </c>
      <c r="N650" s="3">
        <v>0</v>
      </c>
      <c r="P650" s="3">
        <v>25.06</v>
      </c>
      <c r="Q650" s="92">
        <f>IF(J650-F650&gt;0,IF(R650="S",J650-F650,0),0)</f>
        <v>0</v>
      </c>
      <c r="R650" s="67" t="str">
        <f>IF(G650-H650-I650-P650&gt;0,"N","S")</f>
        <v>N</v>
      </c>
      <c r="S650" s="3">
        <f>IF(G650-H650-I650-P650&gt;0,G650-H650-I650-P650,0)</f>
        <v>113.92</v>
      </c>
      <c r="T650" s="67">
        <f>IF(J650-D650&gt;0,IF(R650="S",J650-D650,0),0)</f>
        <v>0</v>
      </c>
      <c r="U650" s="67">
        <f>IF(R650="S",H650*Q650,0)</f>
        <v>0</v>
      </c>
      <c r="V650" s="3">
        <f>IF(R650="S",H650*T650,0)</f>
        <v>0</v>
      </c>
      <c r="W650" s="3">
        <f>IF(R650="S",J650-F650-K650,0)</f>
        <v>0</v>
      </c>
      <c r="X650" s="3">
        <f>IF(R650="S",H650*W650,0)</f>
        <v>0</v>
      </c>
      <c r="Z650" s="2"/>
      <c r="AB650" s="2"/>
      <c r="AC650" s="2"/>
    </row>
    <row r="651" spans="1:29" ht="12.75">
      <c r="A651" s="3">
        <v>2015</v>
      </c>
      <c r="B651" s="3">
        <v>3952</v>
      </c>
      <c r="C651" s="1" t="s">
        <v>812</v>
      </c>
      <c r="D651" s="2">
        <v>42170</v>
      </c>
      <c r="E651" s="1" t="s">
        <v>813</v>
      </c>
      <c r="F651" s="2">
        <v>42185</v>
      </c>
      <c r="G651" s="67">
        <v>2764.52</v>
      </c>
      <c r="H651" s="67">
        <v>0</v>
      </c>
      <c r="I651" s="67">
        <v>0</v>
      </c>
      <c r="K651" s="3">
        <v>30</v>
      </c>
      <c r="L651" s="2">
        <v>42005</v>
      </c>
      <c r="M651" s="2">
        <v>42369</v>
      </c>
      <c r="N651" s="3">
        <v>0</v>
      </c>
      <c r="P651" s="3">
        <v>0</v>
      </c>
      <c r="Q651" s="92">
        <f>IF(J651-F651&gt;0,IF(R651="S",J651-F651,0),0)</f>
        <v>0</v>
      </c>
      <c r="R651" s="67" t="str">
        <f>IF(G651-H651-I651-P651&gt;0,"N","S")</f>
        <v>N</v>
      </c>
      <c r="S651" s="3">
        <f>IF(G651-H651-I651-P651&gt;0,G651-H651-I651-P651,0)</f>
        <v>2764.52</v>
      </c>
      <c r="T651" s="67">
        <f>IF(J651-D651&gt;0,IF(R651="S",J651-D651,0),0)</f>
        <v>0</v>
      </c>
      <c r="U651" s="67">
        <f>IF(R651="S",H651*Q651,0)</f>
        <v>0</v>
      </c>
      <c r="V651" s="3">
        <f>IF(R651="S",H651*T651,0)</f>
        <v>0</v>
      </c>
      <c r="W651" s="3">
        <f>IF(R651="S",J651-F651-K651,0)</f>
        <v>0</v>
      </c>
      <c r="X651" s="3">
        <f>IF(R651="S",H651*W651,0)</f>
        <v>0</v>
      </c>
      <c r="Z651" s="2"/>
      <c r="AB651" s="2"/>
      <c r="AC651" s="2"/>
    </row>
    <row r="652" spans="1:29" ht="12.75">
      <c r="A652" s="3">
        <v>2015</v>
      </c>
      <c r="B652" s="3">
        <v>4149</v>
      </c>
      <c r="C652" s="1" t="s">
        <v>195</v>
      </c>
      <c r="D652" s="2">
        <v>42129</v>
      </c>
      <c r="E652" s="1" t="s">
        <v>814</v>
      </c>
      <c r="F652" s="2">
        <v>42179</v>
      </c>
      <c r="G652" s="67">
        <v>405</v>
      </c>
      <c r="H652" s="67">
        <v>0</v>
      </c>
      <c r="I652" s="67">
        <v>0</v>
      </c>
      <c r="K652" s="3">
        <v>30</v>
      </c>
      <c r="L652" s="2">
        <v>42005</v>
      </c>
      <c r="M652" s="2">
        <v>42369</v>
      </c>
      <c r="N652" s="3">
        <v>0</v>
      </c>
      <c r="P652" s="3">
        <v>73.03</v>
      </c>
      <c r="Q652" s="92">
        <f>IF(J652-F652&gt;0,IF(R652="S",J652-F652,0),0)</f>
        <v>0</v>
      </c>
      <c r="R652" s="67" t="str">
        <f>IF(G652-H652-I652-P652&gt;0,"N","S")</f>
        <v>N</v>
      </c>
      <c r="S652" s="3">
        <f>IF(G652-H652-I652-P652&gt;0,G652-H652-I652-P652,0)</f>
        <v>331.97</v>
      </c>
      <c r="T652" s="67">
        <f>IF(J652-D652&gt;0,IF(R652="S",J652-D652,0),0)</f>
        <v>0</v>
      </c>
      <c r="U652" s="67">
        <f>IF(R652="S",H652*Q652,0)</f>
        <v>0</v>
      </c>
      <c r="V652" s="3">
        <f>IF(R652="S",H652*T652,0)</f>
        <v>0</v>
      </c>
      <c r="W652" s="3">
        <f>IF(R652="S",J652-F652-K652,0)</f>
        <v>0</v>
      </c>
      <c r="X652" s="3">
        <f>IF(R652="S",H652*W652,0)</f>
        <v>0</v>
      </c>
      <c r="Z652" s="2"/>
      <c r="AB652" s="2"/>
      <c r="AC652" s="2"/>
    </row>
    <row r="653" spans="1:29" ht="12.75">
      <c r="A653" s="3">
        <v>2015</v>
      </c>
      <c r="B653" s="3">
        <v>4148</v>
      </c>
      <c r="C653" s="1" t="s">
        <v>425</v>
      </c>
      <c r="D653" s="2">
        <v>42177</v>
      </c>
      <c r="E653" s="1" t="s">
        <v>815</v>
      </c>
      <c r="F653" s="2">
        <v>42179</v>
      </c>
      <c r="G653" s="67">
        <v>1570.14</v>
      </c>
      <c r="H653" s="67">
        <v>0</v>
      </c>
      <c r="I653" s="67">
        <v>0</v>
      </c>
      <c r="K653" s="3">
        <v>30</v>
      </c>
      <c r="L653" s="2">
        <v>42005</v>
      </c>
      <c r="M653" s="2">
        <v>42369</v>
      </c>
      <c r="N653" s="3">
        <v>0</v>
      </c>
      <c r="P653" s="3">
        <v>283.14</v>
      </c>
      <c r="Q653" s="92">
        <f>IF(J653-F653&gt;0,IF(R653="S",J653-F653,0),0)</f>
        <v>0</v>
      </c>
      <c r="R653" s="67" t="str">
        <f>IF(G653-H653-I653-P653&gt;0,"N","S")</f>
        <v>N</v>
      </c>
      <c r="S653" s="3">
        <f>IF(G653-H653-I653-P653&gt;0,G653-H653-I653-P653,0)</f>
        <v>1287</v>
      </c>
      <c r="T653" s="67">
        <f>IF(J653-D653&gt;0,IF(R653="S",J653-D653,0),0)</f>
        <v>0</v>
      </c>
      <c r="U653" s="67">
        <f>IF(R653="S",H653*Q653,0)</f>
        <v>0</v>
      </c>
      <c r="V653" s="3">
        <f>IF(R653="S",H653*T653,0)</f>
        <v>0</v>
      </c>
      <c r="W653" s="3">
        <f>IF(R653="S",J653-F653-K653,0)</f>
        <v>0</v>
      </c>
      <c r="X653" s="3">
        <f>IF(R653="S",H653*W653,0)</f>
        <v>0</v>
      </c>
      <c r="Z653" s="2"/>
      <c r="AB653" s="2"/>
      <c r="AC653" s="2"/>
    </row>
    <row r="654" spans="1:29" ht="12.75">
      <c r="A654" s="3">
        <v>2015</v>
      </c>
      <c r="B654" s="3">
        <v>4147</v>
      </c>
      <c r="C654" s="1" t="s">
        <v>95</v>
      </c>
      <c r="D654" s="2">
        <v>42181</v>
      </c>
      <c r="E654" s="1" t="s">
        <v>816</v>
      </c>
      <c r="F654" s="2">
        <v>42184</v>
      </c>
      <c r="G654" s="67">
        <v>1240.34</v>
      </c>
      <c r="H654" s="67">
        <v>0</v>
      </c>
      <c r="I654" s="67">
        <v>0</v>
      </c>
      <c r="K654" s="3">
        <v>30</v>
      </c>
      <c r="L654" s="2">
        <v>42005</v>
      </c>
      <c r="M654" s="2">
        <v>42369</v>
      </c>
      <c r="N654" s="3">
        <v>0</v>
      </c>
      <c r="P654" s="3">
        <v>223.67</v>
      </c>
      <c r="Q654" s="92">
        <f>IF(J654-F654&gt;0,IF(R654="S",J654-F654,0),0)</f>
        <v>0</v>
      </c>
      <c r="R654" s="67" t="str">
        <f>IF(G654-H654-I654-P654&gt;0,"N","S")</f>
        <v>N</v>
      </c>
      <c r="S654" s="3">
        <f>IF(G654-H654-I654-P654&gt;0,G654-H654-I654-P654,0)</f>
        <v>1016.67</v>
      </c>
      <c r="T654" s="67">
        <f>IF(J654-D654&gt;0,IF(R654="S",J654-D654,0),0)</f>
        <v>0</v>
      </c>
      <c r="U654" s="67">
        <f>IF(R654="S",H654*Q654,0)</f>
        <v>0</v>
      </c>
      <c r="V654" s="3">
        <f>IF(R654="S",H654*T654,0)</f>
        <v>0</v>
      </c>
      <c r="W654" s="3">
        <f>IF(R654="S",J654-F654-K654,0)</f>
        <v>0</v>
      </c>
      <c r="X654" s="3">
        <f>IF(R654="S",H654*W654,0)</f>
        <v>0</v>
      </c>
      <c r="Z654" s="2"/>
      <c r="AB654" s="2"/>
      <c r="AC654" s="2"/>
    </row>
    <row r="655" spans="1:29" ht="12.75">
      <c r="A655" s="3">
        <v>2015</v>
      </c>
      <c r="B655" s="3">
        <v>4144</v>
      </c>
      <c r="C655" s="1" t="s">
        <v>708</v>
      </c>
      <c r="D655" s="2">
        <v>42184</v>
      </c>
      <c r="E655" s="1" t="s">
        <v>817</v>
      </c>
      <c r="F655" s="2">
        <v>42188</v>
      </c>
      <c r="G655" s="67">
        <v>10248</v>
      </c>
      <c r="H655" s="67">
        <v>0</v>
      </c>
      <c r="I655" s="67">
        <v>0</v>
      </c>
      <c r="K655" s="3">
        <v>30</v>
      </c>
      <c r="L655" s="2">
        <v>42005</v>
      </c>
      <c r="M655" s="2">
        <v>42369</v>
      </c>
      <c r="N655" s="3">
        <v>0</v>
      </c>
      <c r="P655" s="3">
        <v>1848</v>
      </c>
      <c r="Q655" s="92">
        <f>IF(J655-F655&gt;0,IF(R655="S",J655-F655,0),0)</f>
        <v>0</v>
      </c>
      <c r="R655" s="67" t="str">
        <f>IF(G655-H655-I655-P655&gt;0,"N","S")</f>
        <v>N</v>
      </c>
      <c r="S655" s="3">
        <f>IF(G655-H655-I655-P655&gt;0,G655-H655-I655-P655,0)</f>
        <v>8400</v>
      </c>
      <c r="T655" s="67">
        <f>IF(J655-D655&gt;0,IF(R655="S",J655-D655,0),0)</f>
        <v>0</v>
      </c>
      <c r="U655" s="67">
        <f>IF(R655="S",H655*Q655,0)</f>
        <v>0</v>
      </c>
      <c r="V655" s="3">
        <f>IF(R655="S",H655*T655,0)</f>
        <v>0</v>
      </c>
      <c r="W655" s="3">
        <f>IF(R655="S",J655-F655-K655,0)</f>
        <v>0</v>
      </c>
      <c r="X655" s="3">
        <f>IF(R655="S",H655*W655,0)</f>
        <v>0</v>
      </c>
      <c r="Z655" s="2"/>
      <c r="AB655" s="2"/>
      <c r="AC655" s="2"/>
    </row>
    <row r="656" spans="1:29" ht="12.75">
      <c r="A656" s="3">
        <v>2015</v>
      </c>
      <c r="B656" s="3">
        <v>4145</v>
      </c>
      <c r="C656" s="1" t="s">
        <v>565</v>
      </c>
      <c r="D656" s="2">
        <v>42185</v>
      </c>
      <c r="E656" s="1" t="s">
        <v>818</v>
      </c>
      <c r="F656" s="2">
        <v>42191</v>
      </c>
      <c r="G656" s="67">
        <v>596.79</v>
      </c>
      <c r="H656" s="67">
        <v>0</v>
      </c>
      <c r="I656" s="67">
        <v>0</v>
      </c>
      <c r="K656" s="3">
        <v>30</v>
      </c>
      <c r="L656" s="2">
        <v>42005</v>
      </c>
      <c r="M656" s="2">
        <v>42369</v>
      </c>
      <c r="N656" s="3">
        <v>0</v>
      </c>
      <c r="P656" s="3">
        <v>107.62</v>
      </c>
      <c r="Q656" s="92">
        <f>IF(J656-F656&gt;0,IF(R656="S",J656-F656,0),0)</f>
        <v>0</v>
      </c>
      <c r="R656" s="67" t="str">
        <f>IF(G656-H656-I656-P656&gt;0,"N","S")</f>
        <v>N</v>
      </c>
      <c r="S656" s="3">
        <f>IF(G656-H656-I656-P656&gt;0,G656-H656-I656-P656,0)</f>
        <v>489.17</v>
      </c>
      <c r="T656" s="67">
        <f>IF(J656-D656&gt;0,IF(R656="S",J656-D656,0),0)</f>
        <v>0</v>
      </c>
      <c r="U656" s="67">
        <f>IF(R656="S",H656*Q656,0)</f>
        <v>0</v>
      </c>
      <c r="V656" s="3">
        <f>IF(R656="S",H656*T656,0)</f>
        <v>0</v>
      </c>
      <c r="W656" s="3">
        <f>IF(R656="S",J656-F656-K656,0)</f>
        <v>0</v>
      </c>
      <c r="X656" s="3">
        <f>IF(R656="S",H656*W656,0)</f>
        <v>0</v>
      </c>
      <c r="Z656" s="2"/>
      <c r="AB656" s="2"/>
      <c r="AC656" s="2"/>
    </row>
    <row r="657" spans="1:29" ht="12.75">
      <c r="A657" s="3">
        <v>2015</v>
      </c>
      <c r="B657" s="3">
        <v>4161</v>
      </c>
      <c r="C657" s="1" t="s">
        <v>245</v>
      </c>
      <c r="D657" s="2">
        <v>42174</v>
      </c>
      <c r="E657" s="1" t="s">
        <v>819</v>
      </c>
      <c r="F657" s="2">
        <v>42185</v>
      </c>
      <c r="G657" s="67">
        <v>218.13</v>
      </c>
      <c r="H657" s="67">
        <v>0</v>
      </c>
      <c r="I657" s="67">
        <v>0</v>
      </c>
      <c r="K657" s="3">
        <v>30</v>
      </c>
      <c r="L657" s="2">
        <v>42005</v>
      </c>
      <c r="M657" s="2">
        <v>42369</v>
      </c>
      <c r="N657" s="3">
        <v>0</v>
      </c>
      <c r="P657" s="3">
        <v>31.2</v>
      </c>
      <c r="Q657" s="92">
        <f>IF(J657-F657&gt;0,IF(R657="S",J657-F657,0),0)</f>
        <v>0</v>
      </c>
      <c r="R657" s="67" t="str">
        <f>IF(G657-H657-I657-P657&gt;0,"N","S")</f>
        <v>N</v>
      </c>
      <c r="S657" s="3">
        <f>IF(G657-H657-I657-P657&gt;0,G657-H657-I657-P657,0)</f>
        <v>186.93</v>
      </c>
      <c r="T657" s="67">
        <f>IF(J657-D657&gt;0,IF(R657="S",J657-D657,0),0)</f>
        <v>0</v>
      </c>
      <c r="U657" s="67">
        <f>IF(R657="S",H657*Q657,0)</f>
        <v>0</v>
      </c>
      <c r="V657" s="3">
        <f>IF(R657="S",H657*T657,0)</f>
        <v>0</v>
      </c>
      <c r="W657" s="3">
        <f>IF(R657="S",J657-F657-K657,0)</f>
        <v>0</v>
      </c>
      <c r="X657" s="3">
        <f>IF(R657="S",H657*W657,0)</f>
        <v>0</v>
      </c>
      <c r="Z657" s="2"/>
      <c r="AB657" s="2"/>
      <c r="AC657" s="2"/>
    </row>
    <row r="658" spans="1:29" ht="12.75">
      <c r="A658" s="3">
        <v>2015</v>
      </c>
      <c r="B658" s="3">
        <v>4180</v>
      </c>
      <c r="C658" s="1" t="s">
        <v>235</v>
      </c>
      <c r="D658" s="2">
        <v>42130</v>
      </c>
      <c r="E658" s="1" t="s">
        <v>820</v>
      </c>
      <c r="F658" s="2">
        <v>42142</v>
      </c>
      <c r="G658" s="67">
        <v>0.02</v>
      </c>
      <c r="H658" s="67">
        <v>0</v>
      </c>
      <c r="I658" s="67">
        <v>0</v>
      </c>
      <c r="K658" s="3">
        <v>30</v>
      </c>
      <c r="L658" s="2">
        <v>42005</v>
      </c>
      <c r="M658" s="2">
        <v>42369</v>
      </c>
      <c r="N658" s="3">
        <v>0</v>
      </c>
      <c r="P658" s="3">
        <v>0</v>
      </c>
      <c r="Q658" s="92">
        <f>IF(J658-F658&gt;0,IF(R658="S",J658-F658,0),0)</f>
        <v>0</v>
      </c>
      <c r="R658" s="67" t="str">
        <f>IF(G658-H658-I658-P658&gt;0,"N","S")</f>
        <v>N</v>
      </c>
      <c r="S658" s="3">
        <f>IF(G658-H658-I658-P658&gt;0,G658-H658-I658-P658,0)</f>
        <v>0.02</v>
      </c>
      <c r="T658" s="67">
        <f>IF(J658-D658&gt;0,IF(R658="S",J658-D658,0),0)</f>
        <v>0</v>
      </c>
      <c r="U658" s="67">
        <f>IF(R658="S",H658*Q658,0)</f>
        <v>0</v>
      </c>
      <c r="V658" s="3">
        <f>IF(R658="S",H658*T658,0)</f>
        <v>0</v>
      </c>
      <c r="W658" s="3">
        <f>IF(R658="S",J658-F658-K658,0)</f>
        <v>0</v>
      </c>
      <c r="X658" s="3">
        <f>IF(R658="S",H658*W658,0)</f>
        <v>0</v>
      </c>
      <c r="Z658" s="2"/>
      <c r="AB658" s="2"/>
      <c r="AC658" s="2"/>
    </row>
    <row r="659" spans="1:29" ht="12.75">
      <c r="A659" s="3">
        <v>2015</v>
      </c>
      <c r="B659" s="3">
        <v>4181</v>
      </c>
      <c r="C659" s="1" t="s">
        <v>235</v>
      </c>
      <c r="D659" s="2">
        <v>42130</v>
      </c>
      <c r="E659" s="1" t="s">
        <v>821</v>
      </c>
      <c r="F659" s="2">
        <v>42142</v>
      </c>
      <c r="G659" s="67">
        <v>0.12</v>
      </c>
      <c r="H659" s="67">
        <v>0</v>
      </c>
      <c r="I659" s="67">
        <v>0</v>
      </c>
      <c r="K659" s="3">
        <v>30</v>
      </c>
      <c r="L659" s="2">
        <v>42005</v>
      </c>
      <c r="M659" s="2">
        <v>42369</v>
      </c>
      <c r="N659" s="3">
        <v>0</v>
      </c>
      <c r="P659" s="3">
        <v>0.02</v>
      </c>
      <c r="Q659" s="92">
        <f>IF(J659-F659&gt;0,IF(R659="S",J659-F659,0),0)</f>
        <v>0</v>
      </c>
      <c r="R659" s="67" t="str">
        <f>IF(G659-H659-I659-P659&gt;0,"N","S")</f>
        <v>N</v>
      </c>
      <c r="S659" s="3">
        <f>IF(G659-H659-I659-P659&gt;0,G659-H659-I659-P659,0)</f>
        <v>0.1</v>
      </c>
      <c r="T659" s="67">
        <f>IF(J659-D659&gt;0,IF(R659="S",J659-D659,0),0)</f>
        <v>0</v>
      </c>
      <c r="U659" s="67">
        <f>IF(R659="S",H659*Q659,0)</f>
        <v>0</v>
      </c>
      <c r="V659" s="3">
        <f>IF(R659="S",H659*T659,0)</f>
        <v>0</v>
      </c>
      <c r="W659" s="3">
        <f>IF(R659="S",J659-F659-K659,0)</f>
        <v>0</v>
      </c>
      <c r="X659" s="3">
        <f>IF(R659="S",H659*W659,0)</f>
        <v>0</v>
      </c>
      <c r="Z659" s="2"/>
      <c r="AB659" s="2"/>
      <c r="AC659" s="2"/>
    </row>
    <row r="660" spans="1:29" ht="12.75">
      <c r="A660" s="3">
        <v>2015</v>
      </c>
      <c r="B660" s="3">
        <v>4185</v>
      </c>
      <c r="C660" s="1" t="s">
        <v>235</v>
      </c>
      <c r="D660" s="2">
        <v>42129</v>
      </c>
      <c r="E660" s="1" t="s">
        <v>822</v>
      </c>
      <c r="F660" s="2">
        <v>42142</v>
      </c>
      <c r="G660" s="67">
        <v>0.17</v>
      </c>
      <c r="H660" s="67">
        <v>0</v>
      </c>
      <c r="I660" s="67">
        <v>0</v>
      </c>
      <c r="K660" s="3">
        <v>30</v>
      </c>
      <c r="L660" s="2">
        <v>42005</v>
      </c>
      <c r="M660" s="2">
        <v>42369</v>
      </c>
      <c r="N660" s="3">
        <v>0</v>
      </c>
      <c r="P660" s="3">
        <v>0.03</v>
      </c>
      <c r="Q660" s="92">
        <f>IF(J660-F660&gt;0,IF(R660="S",J660-F660,0),0)</f>
        <v>0</v>
      </c>
      <c r="R660" s="67" t="str">
        <f>IF(G660-H660-I660-P660&gt;0,"N","S")</f>
        <v>N</v>
      </c>
      <c r="S660" s="3">
        <f>IF(G660-H660-I660-P660&gt;0,G660-H660-I660-P660,0)</f>
        <v>0.14</v>
      </c>
      <c r="T660" s="67">
        <f>IF(J660-D660&gt;0,IF(R660="S",J660-D660,0),0)</f>
        <v>0</v>
      </c>
      <c r="U660" s="67">
        <f>IF(R660="S",H660*Q660,0)</f>
        <v>0</v>
      </c>
      <c r="V660" s="3">
        <f>IF(R660="S",H660*T660,0)</f>
        <v>0</v>
      </c>
      <c r="W660" s="3">
        <f>IF(R660="S",J660-F660-K660,0)</f>
        <v>0</v>
      </c>
      <c r="X660" s="3">
        <f>IF(R660="S",H660*W660,0)</f>
        <v>0</v>
      </c>
      <c r="Z660" s="2"/>
      <c r="AB660" s="2"/>
      <c r="AC660" s="2"/>
    </row>
    <row r="661" spans="1:29" ht="12.75">
      <c r="A661" s="3">
        <v>2015</v>
      </c>
      <c r="B661" s="3">
        <v>4178</v>
      </c>
      <c r="C661" s="1" t="s">
        <v>235</v>
      </c>
      <c r="D661" s="2">
        <v>42130</v>
      </c>
      <c r="E661" s="1" t="s">
        <v>823</v>
      </c>
      <c r="F661" s="2">
        <v>42142</v>
      </c>
      <c r="G661" s="67">
        <v>38.8</v>
      </c>
      <c r="H661" s="67">
        <v>0</v>
      </c>
      <c r="I661" s="67">
        <v>0</v>
      </c>
      <c r="K661" s="3">
        <v>30</v>
      </c>
      <c r="L661" s="2">
        <v>42005</v>
      </c>
      <c r="M661" s="2">
        <v>42369</v>
      </c>
      <c r="N661" s="3">
        <v>0</v>
      </c>
      <c r="P661" s="3">
        <v>7</v>
      </c>
      <c r="Q661" s="92">
        <f>IF(J661-F661&gt;0,IF(R661="S",J661-F661,0),0)</f>
        <v>0</v>
      </c>
      <c r="R661" s="67" t="str">
        <f>IF(G661-H661-I661-P661&gt;0,"N","S")</f>
        <v>N</v>
      </c>
      <c r="S661" s="3">
        <f>IF(G661-H661-I661-P661&gt;0,G661-H661-I661-P661,0)</f>
        <v>31.8</v>
      </c>
      <c r="T661" s="67">
        <f>IF(J661-D661&gt;0,IF(R661="S",J661-D661,0),0)</f>
        <v>0</v>
      </c>
      <c r="U661" s="67">
        <f>IF(R661="S",H661*Q661,0)</f>
        <v>0</v>
      </c>
      <c r="V661" s="3">
        <f>IF(R661="S",H661*T661,0)</f>
        <v>0</v>
      </c>
      <c r="W661" s="3">
        <f>IF(R661="S",J661-F661-K661,0)</f>
        <v>0</v>
      </c>
      <c r="X661" s="3">
        <f>IF(R661="S",H661*W661,0)</f>
        <v>0</v>
      </c>
      <c r="Z661" s="2"/>
      <c r="AB661" s="2"/>
      <c r="AC661" s="2"/>
    </row>
    <row r="662" spans="1:29" ht="12.75">
      <c r="A662" s="3">
        <v>2015</v>
      </c>
      <c r="B662" s="3">
        <v>4183</v>
      </c>
      <c r="C662" s="1" t="s">
        <v>235</v>
      </c>
      <c r="D662" s="2">
        <v>42130</v>
      </c>
      <c r="E662" s="1" t="s">
        <v>824</v>
      </c>
      <c r="F662" s="2">
        <v>42142</v>
      </c>
      <c r="G662" s="67">
        <v>0.01</v>
      </c>
      <c r="H662" s="67">
        <v>0</v>
      </c>
      <c r="I662" s="67">
        <v>0</v>
      </c>
      <c r="K662" s="3">
        <v>30</v>
      </c>
      <c r="L662" s="2">
        <v>42005</v>
      </c>
      <c r="M662" s="2">
        <v>42369</v>
      </c>
      <c r="N662" s="3">
        <v>0</v>
      </c>
      <c r="P662" s="3">
        <v>0</v>
      </c>
      <c r="Q662" s="92">
        <f>IF(J662-F662&gt;0,IF(R662="S",J662-F662,0),0)</f>
        <v>0</v>
      </c>
      <c r="R662" s="67" t="str">
        <f>IF(G662-H662-I662-P662&gt;0,"N","S")</f>
        <v>N</v>
      </c>
      <c r="S662" s="3">
        <f>IF(G662-H662-I662-P662&gt;0,G662-H662-I662-P662,0)</f>
        <v>0.01</v>
      </c>
      <c r="T662" s="67">
        <f>IF(J662-D662&gt;0,IF(R662="S",J662-D662,0),0)</f>
        <v>0</v>
      </c>
      <c r="U662" s="67">
        <f>IF(R662="S",H662*Q662,0)</f>
        <v>0</v>
      </c>
      <c r="V662" s="3">
        <f>IF(R662="S",H662*T662,0)</f>
        <v>0</v>
      </c>
      <c r="W662" s="3">
        <f>IF(R662="S",J662-F662-K662,0)</f>
        <v>0</v>
      </c>
      <c r="X662" s="3">
        <f>IF(R662="S",H662*W662,0)</f>
        <v>0</v>
      </c>
      <c r="Z662" s="2"/>
      <c r="AB662" s="2"/>
      <c r="AC662" s="2"/>
    </row>
    <row r="663" spans="1:29" ht="12.75">
      <c r="A663" s="3">
        <v>2015</v>
      </c>
      <c r="B663" s="3">
        <v>4184</v>
      </c>
      <c r="C663" s="1" t="s">
        <v>235</v>
      </c>
      <c r="D663" s="2">
        <v>42130</v>
      </c>
      <c r="E663" s="1" t="s">
        <v>825</v>
      </c>
      <c r="F663" s="2">
        <v>42142</v>
      </c>
      <c r="G663" s="67">
        <v>0.54</v>
      </c>
      <c r="H663" s="67">
        <v>0</v>
      </c>
      <c r="I663" s="67">
        <v>0</v>
      </c>
      <c r="K663" s="3">
        <v>30</v>
      </c>
      <c r="L663" s="2">
        <v>42005</v>
      </c>
      <c r="M663" s="2">
        <v>42369</v>
      </c>
      <c r="N663" s="3">
        <v>0</v>
      </c>
      <c r="P663" s="3">
        <v>0.1</v>
      </c>
      <c r="Q663" s="92">
        <f>IF(J663-F663&gt;0,IF(R663="S",J663-F663,0),0)</f>
        <v>0</v>
      </c>
      <c r="R663" s="67" t="str">
        <f>IF(G663-H663-I663-P663&gt;0,"N","S")</f>
        <v>N</v>
      </c>
      <c r="S663" s="3">
        <f>IF(G663-H663-I663-P663&gt;0,G663-H663-I663-P663,0)</f>
        <v>0.44</v>
      </c>
      <c r="T663" s="67">
        <f>IF(J663-D663&gt;0,IF(R663="S",J663-D663,0),0)</f>
        <v>0</v>
      </c>
      <c r="U663" s="67">
        <f>IF(R663="S",H663*Q663,0)</f>
        <v>0</v>
      </c>
      <c r="V663" s="3">
        <f>IF(R663="S",H663*T663,0)</f>
        <v>0</v>
      </c>
      <c r="W663" s="3">
        <f>IF(R663="S",J663-F663-K663,0)</f>
        <v>0</v>
      </c>
      <c r="X663" s="3">
        <f>IF(R663="S",H663*W663,0)</f>
        <v>0</v>
      </c>
      <c r="Z663" s="2"/>
      <c r="AB663" s="2"/>
      <c r="AC663" s="2"/>
    </row>
    <row r="664" spans="1:29" ht="12.75">
      <c r="A664" s="3">
        <v>2015</v>
      </c>
      <c r="B664" s="3">
        <v>4186</v>
      </c>
      <c r="C664" s="1" t="s">
        <v>235</v>
      </c>
      <c r="D664" s="2">
        <v>42130</v>
      </c>
      <c r="E664" s="1" t="s">
        <v>826</v>
      </c>
      <c r="F664" s="2">
        <v>42142</v>
      </c>
      <c r="G664" s="67">
        <v>193.78</v>
      </c>
      <c r="H664" s="67">
        <v>0</v>
      </c>
      <c r="I664" s="67">
        <v>0</v>
      </c>
      <c r="K664" s="3">
        <v>30</v>
      </c>
      <c r="L664" s="2">
        <v>42005</v>
      </c>
      <c r="M664" s="2">
        <v>42369</v>
      </c>
      <c r="N664" s="3">
        <v>0</v>
      </c>
      <c r="P664" s="3">
        <v>34.94</v>
      </c>
      <c r="Q664" s="92">
        <f>IF(J664-F664&gt;0,IF(R664="S",J664-F664,0),0)</f>
        <v>0</v>
      </c>
      <c r="R664" s="67" t="str">
        <f>IF(G664-H664-I664-P664&gt;0,"N","S")</f>
        <v>N</v>
      </c>
      <c r="S664" s="3">
        <f>IF(G664-H664-I664-P664&gt;0,G664-H664-I664-P664,0)</f>
        <v>158.84</v>
      </c>
      <c r="T664" s="67">
        <f>IF(J664-D664&gt;0,IF(R664="S",J664-D664,0),0)</f>
        <v>0</v>
      </c>
      <c r="U664" s="67">
        <f>IF(R664="S",H664*Q664,0)</f>
        <v>0</v>
      </c>
      <c r="V664" s="3">
        <f>IF(R664="S",H664*T664,0)</f>
        <v>0</v>
      </c>
      <c r="W664" s="3">
        <f>IF(R664="S",J664-F664-K664,0)</f>
        <v>0</v>
      </c>
      <c r="X664" s="3">
        <f>IF(R664="S",H664*W664,0)</f>
        <v>0</v>
      </c>
      <c r="Z664" s="2"/>
      <c r="AB664" s="2"/>
      <c r="AC664" s="2"/>
    </row>
    <row r="665" spans="1:29" ht="12.75">
      <c r="A665" s="3">
        <v>2015</v>
      </c>
      <c r="B665" s="3">
        <v>4188</v>
      </c>
      <c r="C665" s="1" t="s">
        <v>235</v>
      </c>
      <c r="D665" s="2">
        <v>42130</v>
      </c>
      <c r="E665" s="1" t="s">
        <v>827</v>
      </c>
      <c r="F665" s="2">
        <v>42142</v>
      </c>
      <c r="G665" s="67">
        <v>0.07</v>
      </c>
      <c r="H665" s="67">
        <v>0</v>
      </c>
      <c r="I665" s="67">
        <v>0</v>
      </c>
      <c r="K665" s="3">
        <v>30</v>
      </c>
      <c r="L665" s="2">
        <v>42005</v>
      </c>
      <c r="M665" s="2">
        <v>42369</v>
      </c>
      <c r="N665" s="3">
        <v>0</v>
      </c>
      <c r="P665" s="3">
        <v>0.01</v>
      </c>
      <c r="Q665" s="92">
        <f>IF(J665-F665&gt;0,IF(R665="S",J665-F665,0),0)</f>
        <v>0</v>
      </c>
      <c r="R665" s="67" t="str">
        <f>IF(G665-H665-I665-P665&gt;0,"N","S")</f>
        <v>N</v>
      </c>
      <c r="S665" s="3">
        <f>IF(G665-H665-I665-P665&gt;0,G665-H665-I665-P665,0)</f>
        <v>0.06</v>
      </c>
      <c r="T665" s="67">
        <f>IF(J665-D665&gt;0,IF(R665="S",J665-D665,0),0)</f>
        <v>0</v>
      </c>
      <c r="U665" s="67">
        <f>IF(R665="S",H665*Q665,0)</f>
        <v>0</v>
      </c>
      <c r="V665" s="3">
        <f>IF(R665="S",H665*T665,0)</f>
        <v>0</v>
      </c>
      <c r="W665" s="3">
        <f>IF(R665="S",J665-F665-K665,0)</f>
        <v>0</v>
      </c>
      <c r="X665" s="3">
        <f>IF(R665="S",H665*W665,0)</f>
        <v>0</v>
      </c>
      <c r="Z665" s="2"/>
      <c r="AB665" s="2"/>
      <c r="AC665" s="2"/>
    </row>
    <row r="666" spans="1:29" ht="12.75">
      <c r="A666" s="3">
        <v>2015</v>
      </c>
      <c r="B666" s="3">
        <v>4189</v>
      </c>
      <c r="C666" s="1" t="s">
        <v>235</v>
      </c>
      <c r="D666" s="2">
        <v>42130</v>
      </c>
      <c r="E666" s="1" t="s">
        <v>828</v>
      </c>
      <c r="F666" s="2">
        <v>42142</v>
      </c>
      <c r="G666" s="67">
        <v>0.81</v>
      </c>
      <c r="H666" s="67">
        <v>0</v>
      </c>
      <c r="I666" s="67">
        <v>0</v>
      </c>
      <c r="K666" s="3">
        <v>30</v>
      </c>
      <c r="L666" s="2">
        <v>42005</v>
      </c>
      <c r="M666" s="2">
        <v>42369</v>
      </c>
      <c r="N666" s="3">
        <v>0</v>
      </c>
      <c r="P666" s="3">
        <v>0.15</v>
      </c>
      <c r="Q666" s="92">
        <f>IF(J666-F666&gt;0,IF(R666="S",J666-F666,0),0)</f>
        <v>0</v>
      </c>
      <c r="R666" s="67" t="str">
        <f>IF(G666-H666-I666-P666&gt;0,"N","S")</f>
        <v>N</v>
      </c>
      <c r="S666" s="3">
        <f>IF(G666-H666-I666-P666&gt;0,G666-H666-I666-P666,0)</f>
        <v>0.66</v>
      </c>
      <c r="T666" s="67">
        <f>IF(J666-D666&gt;0,IF(R666="S",J666-D666,0),0)</f>
        <v>0</v>
      </c>
      <c r="U666" s="67">
        <f>IF(R666="S",H666*Q666,0)</f>
        <v>0</v>
      </c>
      <c r="V666" s="3">
        <f>IF(R666="S",H666*T666,0)</f>
        <v>0</v>
      </c>
      <c r="W666" s="3">
        <f>IF(R666="S",J666-F666-K666,0)</f>
        <v>0</v>
      </c>
      <c r="X666" s="3">
        <f>IF(R666="S",H666*W666,0)</f>
        <v>0</v>
      </c>
      <c r="Z666" s="2"/>
      <c r="AB666" s="2"/>
      <c r="AC666" s="2"/>
    </row>
    <row r="667" spans="1:29" ht="12.75">
      <c r="A667" s="3">
        <v>2015</v>
      </c>
      <c r="B667" s="3">
        <v>4190</v>
      </c>
      <c r="C667" s="1" t="s">
        <v>235</v>
      </c>
      <c r="D667" s="2">
        <v>42130</v>
      </c>
      <c r="E667" s="1" t="s">
        <v>829</v>
      </c>
      <c r="F667" s="2">
        <v>42142</v>
      </c>
      <c r="G667" s="67">
        <v>0.07</v>
      </c>
      <c r="H667" s="67">
        <v>0</v>
      </c>
      <c r="I667" s="67">
        <v>0</v>
      </c>
      <c r="K667" s="3">
        <v>30</v>
      </c>
      <c r="L667" s="2">
        <v>42005</v>
      </c>
      <c r="M667" s="2">
        <v>42369</v>
      </c>
      <c r="N667" s="3">
        <v>0</v>
      </c>
      <c r="P667" s="3">
        <v>0.01</v>
      </c>
      <c r="Q667" s="92">
        <f>IF(J667-F667&gt;0,IF(R667="S",J667-F667,0),0)</f>
        <v>0</v>
      </c>
      <c r="R667" s="67" t="str">
        <f>IF(G667-H667-I667-P667&gt;0,"N","S")</f>
        <v>N</v>
      </c>
      <c r="S667" s="3">
        <f>IF(G667-H667-I667-P667&gt;0,G667-H667-I667-P667,0)</f>
        <v>0.06</v>
      </c>
      <c r="T667" s="67">
        <f>IF(J667-D667&gt;0,IF(R667="S",J667-D667,0),0)</f>
        <v>0</v>
      </c>
      <c r="U667" s="67">
        <f>IF(R667="S",H667*Q667,0)</f>
        <v>0</v>
      </c>
      <c r="V667" s="3">
        <f>IF(R667="S",H667*T667,0)</f>
        <v>0</v>
      </c>
      <c r="W667" s="3">
        <f>IF(R667="S",J667-F667-K667,0)</f>
        <v>0</v>
      </c>
      <c r="X667" s="3">
        <f>IF(R667="S",H667*W667,0)</f>
        <v>0</v>
      </c>
      <c r="Z667" s="2"/>
      <c r="AB667" s="2"/>
      <c r="AC667" s="2"/>
    </row>
    <row r="668" spans="1:29" ht="12.75">
      <c r="A668" s="3">
        <v>2015</v>
      </c>
      <c r="B668" s="3">
        <v>4191</v>
      </c>
      <c r="C668" s="1" t="s">
        <v>235</v>
      </c>
      <c r="D668" s="2">
        <v>42130</v>
      </c>
      <c r="E668" s="1" t="s">
        <v>830</v>
      </c>
      <c r="F668" s="2">
        <v>42142</v>
      </c>
      <c r="G668" s="67">
        <v>0.02</v>
      </c>
      <c r="H668" s="67">
        <v>0</v>
      </c>
      <c r="I668" s="67">
        <v>0</v>
      </c>
      <c r="K668" s="3">
        <v>30</v>
      </c>
      <c r="L668" s="2">
        <v>42005</v>
      </c>
      <c r="M668" s="2">
        <v>42369</v>
      </c>
      <c r="N668" s="3">
        <v>0</v>
      </c>
      <c r="P668" s="3">
        <v>0</v>
      </c>
      <c r="Q668" s="92">
        <f>IF(J668-F668&gt;0,IF(R668="S",J668-F668,0),0)</f>
        <v>0</v>
      </c>
      <c r="R668" s="67" t="str">
        <f>IF(G668-H668-I668-P668&gt;0,"N","S")</f>
        <v>N</v>
      </c>
      <c r="S668" s="3">
        <f>IF(G668-H668-I668-P668&gt;0,G668-H668-I668-P668,0)</f>
        <v>0.02</v>
      </c>
      <c r="T668" s="67">
        <f>IF(J668-D668&gt;0,IF(R668="S",J668-D668,0),0)</f>
        <v>0</v>
      </c>
      <c r="U668" s="67">
        <f>IF(R668="S",H668*Q668,0)</f>
        <v>0</v>
      </c>
      <c r="V668" s="3">
        <f>IF(R668="S",H668*T668,0)</f>
        <v>0</v>
      </c>
      <c r="W668" s="3">
        <f>IF(R668="S",J668-F668-K668,0)</f>
        <v>0</v>
      </c>
      <c r="X668" s="3">
        <f>IF(R668="S",H668*W668,0)</f>
        <v>0</v>
      </c>
      <c r="Z668" s="2"/>
      <c r="AB668" s="2"/>
      <c r="AC668" s="2"/>
    </row>
    <row r="669" spans="1:29" ht="12.75">
      <c r="A669" s="3">
        <v>2015</v>
      </c>
      <c r="B669" s="3">
        <v>4192</v>
      </c>
      <c r="C669" s="1" t="s">
        <v>235</v>
      </c>
      <c r="D669" s="2">
        <v>42130</v>
      </c>
      <c r="E669" s="1" t="s">
        <v>831</v>
      </c>
      <c r="F669" s="2">
        <v>42142</v>
      </c>
      <c r="G669" s="67">
        <v>0.06</v>
      </c>
      <c r="H669" s="67">
        <v>0</v>
      </c>
      <c r="I669" s="67">
        <v>0</v>
      </c>
      <c r="K669" s="3">
        <v>30</v>
      </c>
      <c r="L669" s="2">
        <v>42005</v>
      </c>
      <c r="M669" s="2">
        <v>42369</v>
      </c>
      <c r="N669" s="3">
        <v>0</v>
      </c>
      <c r="P669" s="3">
        <v>0.01</v>
      </c>
      <c r="Q669" s="92">
        <f>IF(J669-F669&gt;0,IF(R669="S",J669-F669,0),0)</f>
        <v>0</v>
      </c>
      <c r="R669" s="67" t="str">
        <f>IF(G669-H669-I669-P669&gt;0,"N","S")</f>
        <v>N</v>
      </c>
      <c r="S669" s="3">
        <f>IF(G669-H669-I669-P669&gt;0,G669-H669-I669-P669,0)</f>
        <v>0.05</v>
      </c>
      <c r="T669" s="67">
        <f>IF(J669-D669&gt;0,IF(R669="S",J669-D669,0),0)</f>
        <v>0</v>
      </c>
      <c r="U669" s="67">
        <f>IF(R669="S",H669*Q669,0)</f>
        <v>0</v>
      </c>
      <c r="V669" s="3">
        <f>IF(R669="S",H669*T669,0)</f>
        <v>0</v>
      </c>
      <c r="W669" s="3">
        <f>IF(R669="S",J669-F669-K669,0)</f>
        <v>0</v>
      </c>
      <c r="X669" s="3">
        <f>IF(R669="S",H669*W669,0)</f>
        <v>0</v>
      </c>
      <c r="Z669" s="2"/>
      <c r="AB669" s="2"/>
      <c r="AC669" s="2"/>
    </row>
    <row r="670" spans="1:29" ht="12.75">
      <c r="A670" s="3">
        <v>2015</v>
      </c>
      <c r="B670" s="3">
        <v>4193</v>
      </c>
      <c r="C670" s="1" t="s">
        <v>235</v>
      </c>
      <c r="D670" s="2">
        <v>42130</v>
      </c>
      <c r="E670" s="1" t="s">
        <v>832</v>
      </c>
      <c r="F670" s="2">
        <v>42142</v>
      </c>
      <c r="G670" s="67">
        <v>0.79</v>
      </c>
      <c r="H670" s="67">
        <v>0</v>
      </c>
      <c r="I670" s="67">
        <v>0</v>
      </c>
      <c r="K670" s="3">
        <v>30</v>
      </c>
      <c r="L670" s="2">
        <v>42005</v>
      </c>
      <c r="M670" s="2">
        <v>42369</v>
      </c>
      <c r="N670" s="3">
        <v>0</v>
      </c>
      <c r="P670" s="3">
        <v>0.14</v>
      </c>
      <c r="Q670" s="92">
        <f>IF(J670-F670&gt;0,IF(R670="S",J670-F670,0),0)</f>
        <v>0</v>
      </c>
      <c r="R670" s="67" t="str">
        <f>IF(G670-H670-I670-P670&gt;0,"N","S")</f>
        <v>N</v>
      </c>
      <c r="S670" s="3">
        <f>IF(G670-H670-I670-P670&gt;0,G670-H670-I670-P670,0)</f>
        <v>0.65</v>
      </c>
      <c r="T670" s="67">
        <f>IF(J670-D670&gt;0,IF(R670="S",J670-D670,0),0)</f>
        <v>0</v>
      </c>
      <c r="U670" s="67">
        <f>IF(R670="S",H670*Q670,0)</f>
        <v>0</v>
      </c>
      <c r="V670" s="3">
        <f>IF(R670="S",H670*T670,0)</f>
        <v>0</v>
      </c>
      <c r="W670" s="3">
        <f>IF(R670="S",J670-F670-K670,0)</f>
        <v>0</v>
      </c>
      <c r="X670" s="3">
        <f>IF(R670="S",H670*W670,0)</f>
        <v>0</v>
      </c>
      <c r="Z670" s="2"/>
      <c r="AB670" s="2"/>
      <c r="AC670" s="2"/>
    </row>
    <row r="671" spans="1:29" ht="12.75">
      <c r="A671" s="3">
        <v>2015</v>
      </c>
      <c r="B671" s="3">
        <v>4194</v>
      </c>
      <c r="C671" s="1" t="s">
        <v>235</v>
      </c>
      <c r="D671" s="2">
        <v>42130</v>
      </c>
      <c r="E671" s="1" t="s">
        <v>833</v>
      </c>
      <c r="F671" s="2">
        <v>42142</v>
      </c>
      <c r="G671" s="67">
        <v>0.02</v>
      </c>
      <c r="H671" s="67">
        <v>0</v>
      </c>
      <c r="I671" s="67">
        <v>0</v>
      </c>
      <c r="K671" s="3">
        <v>30</v>
      </c>
      <c r="L671" s="2">
        <v>42005</v>
      </c>
      <c r="M671" s="2">
        <v>42369</v>
      </c>
      <c r="N671" s="3">
        <v>0</v>
      </c>
      <c r="P671" s="3">
        <v>0</v>
      </c>
      <c r="Q671" s="92">
        <f>IF(J671-F671&gt;0,IF(R671="S",J671-F671,0),0)</f>
        <v>0</v>
      </c>
      <c r="R671" s="67" t="str">
        <f>IF(G671-H671-I671-P671&gt;0,"N","S")</f>
        <v>N</v>
      </c>
      <c r="S671" s="3">
        <f>IF(G671-H671-I671-P671&gt;0,G671-H671-I671-P671,0)</f>
        <v>0.02</v>
      </c>
      <c r="T671" s="67">
        <f>IF(J671-D671&gt;0,IF(R671="S",J671-D671,0),0)</f>
        <v>0</v>
      </c>
      <c r="U671" s="67">
        <f>IF(R671="S",H671*Q671,0)</f>
        <v>0</v>
      </c>
      <c r="V671" s="3">
        <f>IF(R671="S",H671*T671,0)</f>
        <v>0</v>
      </c>
      <c r="W671" s="3">
        <f>IF(R671="S",J671-F671-K671,0)</f>
        <v>0</v>
      </c>
      <c r="X671" s="3">
        <f>IF(R671="S",H671*W671,0)</f>
        <v>0</v>
      </c>
      <c r="Z671" s="2"/>
      <c r="AB671" s="2"/>
      <c r="AC671" s="2"/>
    </row>
    <row r="672" spans="1:29" ht="12.75">
      <c r="A672" s="3">
        <v>2015</v>
      </c>
      <c r="B672" s="3">
        <v>4195</v>
      </c>
      <c r="C672" s="1" t="s">
        <v>235</v>
      </c>
      <c r="D672" s="2">
        <v>42130</v>
      </c>
      <c r="E672" s="1" t="s">
        <v>834</v>
      </c>
      <c r="F672" s="2">
        <v>42142</v>
      </c>
      <c r="G672" s="67">
        <v>0.05</v>
      </c>
      <c r="H672" s="67">
        <v>0</v>
      </c>
      <c r="I672" s="67">
        <v>0</v>
      </c>
      <c r="K672" s="3">
        <v>30</v>
      </c>
      <c r="L672" s="2">
        <v>42005</v>
      </c>
      <c r="M672" s="2">
        <v>42369</v>
      </c>
      <c r="N672" s="3">
        <v>0</v>
      </c>
      <c r="P672" s="3">
        <v>0.01</v>
      </c>
      <c r="Q672" s="92">
        <f>IF(J672-F672&gt;0,IF(R672="S",J672-F672,0),0)</f>
        <v>0</v>
      </c>
      <c r="R672" s="67" t="str">
        <f>IF(G672-H672-I672-P672&gt;0,"N","S")</f>
        <v>N</v>
      </c>
      <c r="S672" s="3">
        <f>IF(G672-H672-I672-P672&gt;0,G672-H672-I672-P672,0)</f>
        <v>0.04</v>
      </c>
      <c r="T672" s="67">
        <f>IF(J672-D672&gt;0,IF(R672="S",J672-D672,0),0)</f>
        <v>0</v>
      </c>
      <c r="U672" s="67">
        <f>IF(R672="S",H672*Q672,0)</f>
        <v>0</v>
      </c>
      <c r="V672" s="3">
        <f>IF(R672="S",H672*T672,0)</f>
        <v>0</v>
      </c>
      <c r="W672" s="3">
        <f>IF(R672="S",J672-F672-K672,0)</f>
        <v>0</v>
      </c>
      <c r="X672" s="3">
        <f>IF(R672="S",H672*W672,0)</f>
        <v>0</v>
      </c>
      <c r="Z672" s="2"/>
      <c r="AB672" s="2"/>
      <c r="AC672" s="2"/>
    </row>
    <row r="673" spans="1:29" ht="12.75">
      <c r="A673" s="3">
        <v>2015</v>
      </c>
      <c r="B673" s="3">
        <v>4196</v>
      </c>
      <c r="C673" s="1" t="s">
        <v>235</v>
      </c>
      <c r="D673" s="2">
        <v>42130</v>
      </c>
      <c r="E673" s="1" t="s">
        <v>835</v>
      </c>
      <c r="F673" s="2">
        <v>42142</v>
      </c>
      <c r="G673" s="67">
        <v>0.09</v>
      </c>
      <c r="H673" s="67">
        <v>0</v>
      </c>
      <c r="I673" s="67">
        <v>0</v>
      </c>
      <c r="K673" s="3">
        <v>30</v>
      </c>
      <c r="L673" s="2">
        <v>42005</v>
      </c>
      <c r="M673" s="2">
        <v>42369</v>
      </c>
      <c r="N673" s="3">
        <v>0</v>
      </c>
      <c r="P673" s="3">
        <v>0.02</v>
      </c>
      <c r="Q673" s="92">
        <f>IF(J673-F673&gt;0,IF(R673="S",J673-F673,0),0)</f>
        <v>0</v>
      </c>
      <c r="R673" s="67" t="str">
        <f>IF(G673-H673-I673-P673&gt;0,"N","S")</f>
        <v>N</v>
      </c>
      <c r="S673" s="3">
        <f>IF(G673-H673-I673-P673&gt;0,G673-H673-I673-P673,0)</f>
        <v>0.07</v>
      </c>
      <c r="T673" s="67">
        <f>IF(J673-D673&gt;0,IF(R673="S",J673-D673,0),0)</f>
        <v>0</v>
      </c>
      <c r="U673" s="67">
        <f>IF(R673="S",H673*Q673,0)</f>
        <v>0</v>
      </c>
      <c r="V673" s="3">
        <f>IF(R673="S",H673*T673,0)</f>
        <v>0</v>
      </c>
      <c r="W673" s="3">
        <f>IF(R673="S",J673-F673-K673,0)</f>
        <v>0</v>
      </c>
      <c r="X673" s="3">
        <f>IF(R673="S",H673*W673,0)</f>
        <v>0</v>
      </c>
      <c r="Z673" s="2"/>
      <c r="AB673" s="2"/>
      <c r="AC673" s="2"/>
    </row>
    <row r="674" spans="1:29" ht="12.75">
      <c r="A674" s="3">
        <v>2015</v>
      </c>
      <c r="B674" s="3">
        <v>4197</v>
      </c>
      <c r="C674" s="1" t="s">
        <v>235</v>
      </c>
      <c r="D674" s="2">
        <v>42130</v>
      </c>
      <c r="E674" s="1" t="s">
        <v>836</v>
      </c>
      <c r="F674" s="2">
        <v>42142</v>
      </c>
      <c r="G674" s="67">
        <v>0.01</v>
      </c>
      <c r="H674" s="67">
        <v>0</v>
      </c>
      <c r="I674" s="67">
        <v>0</v>
      </c>
      <c r="K674" s="3">
        <v>30</v>
      </c>
      <c r="L674" s="2">
        <v>42005</v>
      </c>
      <c r="M674" s="2">
        <v>42369</v>
      </c>
      <c r="N674" s="3">
        <v>0</v>
      </c>
      <c r="P674" s="3">
        <v>0</v>
      </c>
      <c r="Q674" s="92">
        <f>IF(J674-F674&gt;0,IF(R674="S",J674-F674,0),0)</f>
        <v>0</v>
      </c>
      <c r="R674" s="67" t="str">
        <f>IF(G674-H674-I674-P674&gt;0,"N","S")</f>
        <v>N</v>
      </c>
      <c r="S674" s="3">
        <f>IF(G674-H674-I674-P674&gt;0,G674-H674-I674-P674,0)</f>
        <v>0.01</v>
      </c>
      <c r="T674" s="67">
        <f>IF(J674-D674&gt;0,IF(R674="S",J674-D674,0),0)</f>
        <v>0</v>
      </c>
      <c r="U674" s="67">
        <f>IF(R674="S",H674*Q674,0)</f>
        <v>0</v>
      </c>
      <c r="V674" s="3">
        <f>IF(R674="S",H674*T674,0)</f>
        <v>0</v>
      </c>
      <c r="W674" s="3">
        <f>IF(R674="S",J674-F674-K674,0)</f>
        <v>0</v>
      </c>
      <c r="X674" s="3">
        <f>IF(R674="S",H674*W674,0)</f>
        <v>0</v>
      </c>
      <c r="Z674" s="2"/>
      <c r="AB674" s="2"/>
      <c r="AC674" s="2"/>
    </row>
    <row r="675" spans="1:29" ht="12.75">
      <c r="A675" s="3">
        <v>2015</v>
      </c>
      <c r="B675" s="3">
        <v>4198</v>
      </c>
      <c r="C675" s="1" t="s">
        <v>235</v>
      </c>
      <c r="D675" s="2">
        <v>42130</v>
      </c>
      <c r="E675" s="1" t="s">
        <v>837</v>
      </c>
      <c r="F675" s="2">
        <v>42142</v>
      </c>
      <c r="G675" s="67">
        <v>0.02</v>
      </c>
      <c r="H675" s="67">
        <v>0</v>
      </c>
      <c r="I675" s="67">
        <v>0</v>
      </c>
      <c r="K675" s="3">
        <v>30</v>
      </c>
      <c r="L675" s="2">
        <v>42005</v>
      </c>
      <c r="M675" s="2">
        <v>42369</v>
      </c>
      <c r="N675" s="3">
        <v>0</v>
      </c>
      <c r="P675" s="3">
        <v>0</v>
      </c>
      <c r="Q675" s="92">
        <f>IF(J675-F675&gt;0,IF(R675="S",J675-F675,0),0)</f>
        <v>0</v>
      </c>
      <c r="R675" s="67" t="str">
        <f>IF(G675-H675-I675-P675&gt;0,"N","S")</f>
        <v>N</v>
      </c>
      <c r="S675" s="3">
        <f>IF(G675-H675-I675-P675&gt;0,G675-H675-I675-P675,0)</f>
        <v>0.02</v>
      </c>
      <c r="T675" s="67">
        <f>IF(J675-D675&gt;0,IF(R675="S",J675-D675,0),0)</f>
        <v>0</v>
      </c>
      <c r="U675" s="67">
        <f>IF(R675="S",H675*Q675,0)</f>
        <v>0</v>
      </c>
      <c r="V675" s="3">
        <f>IF(R675="S",H675*T675,0)</f>
        <v>0</v>
      </c>
      <c r="W675" s="3">
        <f>IF(R675="S",J675-F675-K675,0)</f>
        <v>0</v>
      </c>
      <c r="X675" s="3">
        <f>IF(R675="S",H675*W675,0)</f>
        <v>0</v>
      </c>
      <c r="Z675" s="2"/>
      <c r="AB675" s="2"/>
      <c r="AC675" s="2"/>
    </row>
    <row r="676" spans="1:29" ht="12.75">
      <c r="A676" s="3">
        <v>2015</v>
      </c>
      <c r="B676" s="3">
        <v>4199</v>
      </c>
      <c r="C676" s="1" t="s">
        <v>235</v>
      </c>
      <c r="D676" s="2">
        <v>42130</v>
      </c>
      <c r="E676" s="1" t="s">
        <v>838</v>
      </c>
      <c r="F676" s="2">
        <v>42142</v>
      </c>
      <c r="G676" s="67">
        <v>0.22</v>
      </c>
      <c r="H676" s="67">
        <v>0</v>
      </c>
      <c r="I676" s="67">
        <v>0</v>
      </c>
      <c r="K676" s="3">
        <v>30</v>
      </c>
      <c r="L676" s="2">
        <v>42005</v>
      </c>
      <c r="M676" s="2">
        <v>42369</v>
      </c>
      <c r="N676" s="3">
        <v>0</v>
      </c>
      <c r="P676" s="3">
        <v>0.04</v>
      </c>
      <c r="Q676" s="92">
        <f>IF(J676-F676&gt;0,IF(R676="S",J676-F676,0),0)</f>
        <v>0</v>
      </c>
      <c r="R676" s="67" t="str">
        <f>IF(G676-H676-I676-P676&gt;0,"N","S")</f>
        <v>N</v>
      </c>
      <c r="S676" s="3">
        <f>IF(G676-H676-I676-P676&gt;0,G676-H676-I676-P676,0)</f>
        <v>0.18</v>
      </c>
      <c r="T676" s="67">
        <f>IF(J676-D676&gt;0,IF(R676="S",J676-D676,0),0)</f>
        <v>0</v>
      </c>
      <c r="U676" s="67">
        <f>IF(R676="S",H676*Q676,0)</f>
        <v>0</v>
      </c>
      <c r="V676" s="3">
        <f>IF(R676="S",H676*T676,0)</f>
        <v>0</v>
      </c>
      <c r="W676" s="3">
        <f>IF(R676="S",J676-F676-K676,0)</f>
        <v>0</v>
      </c>
      <c r="X676" s="3">
        <f>IF(R676="S",H676*W676,0)</f>
        <v>0</v>
      </c>
      <c r="Z676" s="2"/>
      <c r="AB676" s="2"/>
      <c r="AC676" s="2"/>
    </row>
    <row r="677" spans="1:29" ht="12.75">
      <c r="A677" s="3">
        <v>2015</v>
      </c>
      <c r="B677" s="3">
        <v>4200</v>
      </c>
      <c r="C677" s="1" t="s">
        <v>235</v>
      </c>
      <c r="D677" s="2">
        <v>42130</v>
      </c>
      <c r="E677" s="1" t="s">
        <v>839</v>
      </c>
      <c r="F677" s="2">
        <v>42142</v>
      </c>
      <c r="G677" s="67">
        <v>871.71</v>
      </c>
      <c r="H677" s="67">
        <v>0</v>
      </c>
      <c r="I677" s="67">
        <v>0</v>
      </c>
      <c r="K677" s="3">
        <v>30</v>
      </c>
      <c r="L677" s="2">
        <v>42005</v>
      </c>
      <c r="M677" s="2">
        <v>42369</v>
      </c>
      <c r="N677" s="3">
        <v>0</v>
      </c>
      <c r="P677" s="3">
        <v>157.19</v>
      </c>
      <c r="Q677" s="92">
        <f>IF(J677-F677&gt;0,IF(R677="S",J677-F677,0),0)</f>
        <v>0</v>
      </c>
      <c r="R677" s="67" t="str">
        <f>IF(G677-H677-I677-P677&gt;0,"N","S")</f>
        <v>N</v>
      </c>
      <c r="S677" s="3">
        <f>IF(G677-H677-I677-P677&gt;0,G677-H677-I677-P677,0)</f>
        <v>714.52</v>
      </c>
      <c r="T677" s="67">
        <f>IF(J677-D677&gt;0,IF(R677="S",J677-D677,0),0)</f>
        <v>0</v>
      </c>
      <c r="U677" s="67">
        <f>IF(R677="S",H677*Q677,0)</f>
        <v>0</v>
      </c>
      <c r="V677" s="3">
        <f>IF(R677="S",H677*T677,0)</f>
        <v>0</v>
      </c>
      <c r="W677" s="3">
        <f>IF(R677="S",J677-F677-K677,0)</f>
        <v>0</v>
      </c>
      <c r="X677" s="3">
        <f>IF(R677="S",H677*W677,0)</f>
        <v>0</v>
      </c>
      <c r="Z677" s="2"/>
      <c r="AB677" s="2"/>
      <c r="AC677" s="2"/>
    </row>
    <row r="678" spans="1:29" ht="12.75">
      <c r="A678" s="3">
        <v>2015</v>
      </c>
      <c r="B678" s="3">
        <v>4201</v>
      </c>
      <c r="C678" s="1" t="s">
        <v>235</v>
      </c>
      <c r="D678" s="2">
        <v>42130</v>
      </c>
      <c r="E678" s="1" t="s">
        <v>840</v>
      </c>
      <c r="F678" s="2">
        <v>42142</v>
      </c>
      <c r="G678" s="67">
        <v>0.62</v>
      </c>
      <c r="H678" s="67">
        <v>0</v>
      </c>
      <c r="I678" s="67">
        <v>0</v>
      </c>
      <c r="K678" s="3">
        <v>30</v>
      </c>
      <c r="L678" s="2">
        <v>42005</v>
      </c>
      <c r="M678" s="2">
        <v>42369</v>
      </c>
      <c r="N678" s="3">
        <v>0</v>
      </c>
      <c r="P678" s="3">
        <v>0.11</v>
      </c>
      <c r="Q678" s="92">
        <f>IF(J678-F678&gt;0,IF(R678="S",J678-F678,0),0)</f>
        <v>0</v>
      </c>
      <c r="R678" s="67" t="str">
        <f>IF(G678-H678-I678-P678&gt;0,"N","S")</f>
        <v>N</v>
      </c>
      <c r="S678" s="3">
        <f>IF(G678-H678-I678-P678&gt;0,G678-H678-I678-P678,0)</f>
        <v>0.51</v>
      </c>
      <c r="T678" s="67">
        <f>IF(J678-D678&gt;0,IF(R678="S",J678-D678,0),0)</f>
        <v>0</v>
      </c>
      <c r="U678" s="67">
        <f>IF(R678="S",H678*Q678,0)</f>
        <v>0</v>
      </c>
      <c r="V678" s="3">
        <f>IF(R678="S",H678*T678,0)</f>
        <v>0</v>
      </c>
      <c r="W678" s="3">
        <f>IF(R678="S",J678-F678-K678,0)</f>
        <v>0</v>
      </c>
      <c r="X678" s="3">
        <f>IF(R678="S",H678*W678,0)</f>
        <v>0</v>
      </c>
      <c r="Z678" s="2"/>
      <c r="AB678" s="2"/>
      <c r="AC678" s="2"/>
    </row>
    <row r="679" spans="1:29" ht="12.75">
      <c r="A679" s="3">
        <v>2015</v>
      </c>
      <c r="B679" s="3">
        <v>4202</v>
      </c>
      <c r="C679" s="1" t="s">
        <v>235</v>
      </c>
      <c r="D679" s="2">
        <v>42130</v>
      </c>
      <c r="E679" s="1" t="s">
        <v>841</v>
      </c>
      <c r="F679" s="2">
        <v>42142</v>
      </c>
      <c r="G679" s="67">
        <v>0.01</v>
      </c>
      <c r="H679" s="67">
        <v>0</v>
      </c>
      <c r="I679" s="67">
        <v>0</v>
      </c>
      <c r="K679" s="3">
        <v>30</v>
      </c>
      <c r="L679" s="2">
        <v>42005</v>
      </c>
      <c r="M679" s="2">
        <v>42369</v>
      </c>
      <c r="N679" s="3">
        <v>0</v>
      </c>
      <c r="P679" s="3">
        <v>0</v>
      </c>
      <c r="Q679" s="92">
        <f>IF(J679-F679&gt;0,IF(R679="S",J679-F679,0),0)</f>
        <v>0</v>
      </c>
      <c r="R679" s="67" t="str">
        <f>IF(G679-H679-I679-P679&gt;0,"N","S")</f>
        <v>N</v>
      </c>
      <c r="S679" s="3">
        <f>IF(G679-H679-I679-P679&gt;0,G679-H679-I679-P679,0)</f>
        <v>0.01</v>
      </c>
      <c r="T679" s="67">
        <f>IF(J679-D679&gt;0,IF(R679="S",J679-D679,0),0)</f>
        <v>0</v>
      </c>
      <c r="U679" s="67">
        <f>IF(R679="S",H679*Q679,0)</f>
        <v>0</v>
      </c>
      <c r="V679" s="3">
        <f>IF(R679="S",H679*T679,0)</f>
        <v>0</v>
      </c>
      <c r="W679" s="3">
        <f>IF(R679="S",J679-F679-K679,0)</f>
        <v>0</v>
      </c>
      <c r="X679" s="3">
        <f>IF(R679="S",H679*W679,0)</f>
        <v>0</v>
      </c>
      <c r="Z679" s="2"/>
      <c r="AB679" s="2"/>
      <c r="AC679" s="2"/>
    </row>
    <row r="680" spans="1:29" ht="12.75">
      <c r="A680" s="3">
        <v>2015</v>
      </c>
      <c r="B680" s="3">
        <v>4203</v>
      </c>
      <c r="C680" s="1" t="s">
        <v>235</v>
      </c>
      <c r="D680" s="2">
        <v>42130</v>
      </c>
      <c r="E680" s="1" t="s">
        <v>842</v>
      </c>
      <c r="F680" s="2">
        <v>42142</v>
      </c>
      <c r="G680" s="67">
        <v>0.29</v>
      </c>
      <c r="H680" s="67">
        <v>0</v>
      </c>
      <c r="I680" s="67">
        <v>0</v>
      </c>
      <c r="K680" s="3">
        <v>30</v>
      </c>
      <c r="L680" s="2">
        <v>42005</v>
      </c>
      <c r="M680" s="2">
        <v>42369</v>
      </c>
      <c r="N680" s="3">
        <v>0</v>
      </c>
      <c r="P680" s="3">
        <v>0.05</v>
      </c>
      <c r="Q680" s="92">
        <f>IF(J680-F680&gt;0,IF(R680="S",J680-F680,0),0)</f>
        <v>0</v>
      </c>
      <c r="R680" s="67" t="str">
        <f>IF(G680-H680-I680-P680&gt;0,"N","S")</f>
        <v>N</v>
      </c>
      <c r="S680" s="3">
        <f>IF(G680-H680-I680-P680&gt;0,G680-H680-I680-P680,0)</f>
        <v>0.24</v>
      </c>
      <c r="T680" s="67">
        <f>IF(J680-D680&gt;0,IF(R680="S",J680-D680,0),0)</f>
        <v>0</v>
      </c>
      <c r="U680" s="67">
        <f>IF(R680="S",H680*Q680,0)</f>
        <v>0</v>
      </c>
      <c r="V680" s="3">
        <f>IF(R680="S",H680*T680,0)</f>
        <v>0</v>
      </c>
      <c r="W680" s="3">
        <f>IF(R680="S",J680-F680-K680,0)</f>
        <v>0</v>
      </c>
      <c r="X680" s="3">
        <f>IF(R680="S",H680*W680,0)</f>
        <v>0</v>
      </c>
      <c r="Z680" s="2"/>
      <c r="AB680" s="2"/>
      <c r="AC680" s="2"/>
    </row>
    <row r="681" spans="1:29" ht="12.75">
      <c r="A681" s="3">
        <v>2015</v>
      </c>
      <c r="B681" s="3">
        <v>4204</v>
      </c>
      <c r="C681" s="1" t="s">
        <v>235</v>
      </c>
      <c r="D681" s="2">
        <v>42130</v>
      </c>
      <c r="E681" s="1" t="s">
        <v>843</v>
      </c>
      <c r="F681" s="2">
        <v>42142</v>
      </c>
      <c r="G681" s="67">
        <v>59.39</v>
      </c>
      <c r="H681" s="67">
        <v>0</v>
      </c>
      <c r="I681" s="67">
        <v>0</v>
      </c>
      <c r="K681" s="3">
        <v>30</v>
      </c>
      <c r="L681" s="2">
        <v>42005</v>
      </c>
      <c r="M681" s="2">
        <v>42369</v>
      </c>
      <c r="N681" s="3">
        <v>0</v>
      </c>
      <c r="P681" s="3">
        <v>10.71</v>
      </c>
      <c r="Q681" s="92">
        <f>IF(J681-F681&gt;0,IF(R681="S",J681-F681,0),0)</f>
        <v>0</v>
      </c>
      <c r="R681" s="67" t="str">
        <f>IF(G681-H681-I681-P681&gt;0,"N","S")</f>
        <v>N</v>
      </c>
      <c r="S681" s="3">
        <f>IF(G681-H681-I681-P681&gt;0,G681-H681-I681-P681,0)</f>
        <v>48.68</v>
      </c>
      <c r="T681" s="67">
        <f>IF(J681-D681&gt;0,IF(R681="S",J681-D681,0),0)</f>
        <v>0</v>
      </c>
      <c r="U681" s="67">
        <f>IF(R681="S",H681*Q681,0)</f>
        <v>0</v>
      </c>
      <c r="V681" s="3">
        <f>IF(R681="S",H681*T681,0)</f>
        <v>0</v>
      </c>
      <c r="W681" s="3">
        <f>IF(R681="S",J681-F681-K681,0)</f>
        <v>0</v>
      </c>
      <c r="X681" s="3">
        <f>IF(R681="S",H681*W681,0)</f>
        <v>0</v>
      </c>
      <c r="Z681" s="2"/>
      <c r="AB681" s="2"/>
      <c r="AC681" s="2"/>
    </row>
    <row r="682" spans="1:29" ht="12.75">
      <c r="A682" s="3">
        <v>2015</v>
      </c>
      <c r="B682" s="3">
        <v>4205</v>
      </c>
      <c r="C682" s="1" t="s">
        <v>235</v>
      </c>
      <c r="D682" s="2">
        <v>42130</v>
      </c>
      <c r="E682" s="1" t="s">
        <v>844</v>
      </c>
      <c r="F682" s="2">
        <v>42142</v>
      </c>
      <c r="G682" s="67">
        <v>0.05</v>
      </c>
      <c r="H682" s="67">
        <v>0</v>
      </c>
      <c r="I682" s="67">
        <v>0</v>
      </c>
      <c r="K682" s="3">
        <v>30</v>
      </c>
      <c r="L682" s="2">
        <v>42005</v>
      </c>
      <c r="M682" s="2">
        <v>42369</v>
      </c>
      <c r="N682" s="3">
        <v>0</v>
      </c>
      <c r="P682" s="3">
        <v>0.01</v>
      </c>
      <c r="Q682" s="92">
        <f>IF(J682-F682&gt;0,IF(R682="S",J682-F682,0),0)</f>
        <v>0</v>
      </c>
      <c r="R682" s="67" t="str">
        <f>IF(G682-H682-I682-P682&gt;0,"N","S")</f>
        <v>N</v>
      </c>
      <c r="S682" s="3">
        <f>IF(G682-H682-I682-P682&gt;0,G682-H682-I682-P682,0)</f>
        <v>0.04</v>
      </c>
      <c r="T682" s="67">
        <f>IF(J682-D682&gt;0,IF(R682="S",J682-D682,0),0)</f>
        <v>0</v>
      </c>
      <c r="U682" s="67">
        <f>IF(R682="S",H682*Q682,0)</f>
        <v>0</v>
      </c>
      <c r="V682" s="3">
        <f>IF(R682="S",H682*T682,0)</f>
        <v>0</v>
      </c>
      <c r="W682" s="3">
        <f>IF(R682="S",J682-F682-K682,0)</f>
        <v>0</v>
      </c>
      <c r="X682" s="3">
        <f>IF(R682="S",H682*W682,0)</f>
        <v>0</v>
      </c>
      <c r="Z682" s="2"/>
      <c r="AB682" s="2"/>
      <c r="AC682" s="2"/>
    </row>
    <row r="683" spans="1:29" ht="12.75">
      <c r="A683" s="3">
        <v>2015</v>
      </c>
      <c r="B683" s="3">
        <v>4206</v>
      </c>
      <c r="C683" s="1" t="s">
        <v>235</v>
      </c>
      <c r="D683" s="2">
        <v>42130</v>
      </c>
      <c r="E683" s="1" t="s">
        <v>845</v>
      </c>
      <c r="F683" s="2">
        <v>42142</v>
      </c>
      <c r="G683" s="67">
        <v>0.2</v>
      </c>
      <c r="H683" s="67">
        <v>0</v>
      </c>
      <c r="I683" s="67">
        <v>0</v>
      </c>
      <c r="K683" s="3">
        <v>30</v>
      </c>
      <c r="L683" s="2">
        <v>42005</v>
      </c>
      <c r="M683" s="2">
        <v>42369</v>
      </c>
      <c r="N683" s="3">
        <v>0</v>
      </c>
      <c r="P683" s="3">
        <v>0.04</v>
      </c>
      <c r="Q683" s="92">
        <f>IF(J683-F683&gt;0,IF(R683="S",J683-F683,0),0)</f>
        <v>0</v>
      </c>
      <c r="R683" s="67" t="str">
        <f>IF(G683-H683-I683-P683&gt;0,"N","S")</f>
        <v>N</v>
      </c>
      <c r="S683" s="3">
        <f>IF(G683-H683-I683-P683&gt;0,G683-H683-I683-P683,0)</f>
        <v>0.16</v>
      </c>
      <c r="T683" s="67">
        <f>IF(J683-D683&gt;0,IF(R683="S",J683-D683,0),0)</f>
        <v>0</v>
      </c>
      <c r="U683" s="67">
        <f>IF(R683="S",H683*Q683,0)</f>
        <v>0</v>
      </c>
      <c r="V683" s="3">
        <f>IF(R683="S",H683*T683,0)</f>
        <v>0</v>
      </c>
      <c r="W683" s="3">
        <f>IF(R683="S",J683-F683-K683,0)</f>
        <v>0</v>
      </c>
      <c r="X683" s="3">
        <f>IF(R683="S",H683*W683,0)</f>
        <v>0</v>
      </c>
      <c r="Z683" s="2"/>
      <c r="AB683" s="2"/>
      <c r="AC683" s="2"/>
    </row>
    <row r="684" spans="1:29" ht="12.75">
      <c r="A684" s="3">
        <v>2015</v>
      </c>
      <c r="B684" s="3">
        <v>4207</v>
      </c>
      <c r="C684" s="1" t="s">
        <v>235</v>
      </c>
      <c r="D684" s="2">
        <v>42130</v>
      </c>
      <c r="E684" s="1" t="s">
        <v>846</v>
      </c>
      <c r="F684" s="2">
        <v>42130</v>
      </c>
      <c r="G684" s="67">
        <v>0.4</v>
      </c>
      <c r="H684" s="67">
        <v>0</v>
      </c>
      <c r="I684" s="67">
        <v>0</v>
      </c>
      <c r="K684" s="3">
        <v>30</v>
      </c>
      <c r="L684" s="2">
        <v>42005</v>
      </c>
      <c r="M684" s="2">
        <v>42369</v>
      </c>
      <c r="N684" s="3">
        <v>0</v>
      </c>
      <c r="P684" s="3">
        <v>0.07</v>
      </c>
      <c r="Q684" s="92">
        <f>IF(J684-F684&gt;0,IF(R684="S",J684-F684,0),0)</f>
        <v>0</v>
      </c>
      <c r="R684" s="67" t="str">
        <f>IF(G684-H684-I684-P684&gt;0,"N","S")</f>
        <v>N</v>
      </c>
      <c r="S684" s="3">
        <f>IF(G684-H684-I684-P684&gt;0,G684-H684-I684-P684,0)</f>
        <v>0.33</v>
      </c>
      <c r="T684" s="67">
        <f>IF(J684-D684&gt;0,IF(R684="S",J684-D684,0),0)</f>
        <v>0</v>
      </c>
      <c r="U684" s="67">
        <f>IF(R684="S",H684*Q684,0)</f>
        <v>0</v>
      </c>
      <c r="V684" s="3">
        <f>IF(R684="S",H684*T684,0)</f>
        <v>0</v>
      </c>
      <c r="W684" s="3">
        <f>IF(R684="S",J684-F684-K684,0)</f>
        <v>0</v>
      </c>
      <c r="X684" s="3">
        <f>IF(R684="S",H684*W684,0)</f>
        <v>0</v>
      </c>
      <c r="Z684" s="2"/>
      <c r="AB684" s="2"/>
      <c r="AC684" s="2"/>
    </row>
    <row r="685" spans="1:29" ht="12.75">
      <c r="A685" s="3">
        <v>2015</v>
      </c>
      <c r="B685" s="3">
        <v>4208</v>
      </c>
      <c r="C685" s="1" t="s">
        <v>235</v>
      </c>
      <c r="D685" s="2">
        <v>42130</v>
      </c>
      <c r="E685" s="1" t="s">
        <v>847</v>
      </c>
      <c r="F685" s="2">
        <v>42142</v>
      </c>
      <c r="G685" s="67">
        <v>0.11</v>
      </c>
      <c r="H685" s="67">
        <v>0</v>
      </c>
      <c r="I685" s="67">
        <v>0</v>
      </c>
      <c r="K685" s="3">
        <v>30</v>
      </c>
      <c r="L685" s="2">
        <v>42005</v>
      </c>
      <c r="M685" s="2">
        <v>42369</v>
      </c>
      <c r="N685" s="3">
        <v>0</v>
      </c>
      <c r="P685" s="3">
        <v>0.02</v>
      </c>
      <c r="Q685" s="92">
        <f>IF(J685-F685&gt;0,IF(R685="S",J685-F685,0),0)</f>
        <v>0</v>
      </c>
      <c r="R685" s="67" t="str">
        <f>IF(G685-H685-I685-P685&gt;0,"N","S")</f>
        <v>N</v>
      </c>
      <c r="S685" s="3">
        <f>IF(G685-H685-I685-P685&gt;0,G685-H685-I685-P685,0)</f>
        <v>0.09</v>
      </c>
      <c r="T685" s="67">
        <f>IF(J685-D685&gt;0,IF(R685="S",J685-D685,0),0)</f>
        <v>0</v>
      </c>
      <c r="U685" s="67">
        <f>IF(R685="S",H685*Q685,0)</f>
        <v>0</v>
      </c>
      <c r="V685" s="3">
        <f>IF(R685="S",H685*T685,0)</f>
        <v>0</v>
      </c>
      <c r="W685" s="3">
        <f>IF(R685="S",J685-F685-K685,0)</f>
        <v>0</v>
      </c>
      <c r="X685" s="3">
        <f>IF(R685="S",H685*W685,0)</f>
        <v>0</v>
      </c>
      <c r="Z685" s="2"/>
      <c r="AB685" s="2"/>
      <c r="AC685" s="2"/>
    </row>
    <row r="686" spans="1:29" ht="12.75">
      <c r="A686" s="3">
        <v>2015</v>
      </c>
      <c r="B686" s="3">
        <v>4209</v>
      </c>
      <c r="C686" s="1" t="s">
        <v>235</v>
      </c>
      <c r="D686" s="2">
        <v>42130</v>
      </c>
      <c r="E686" s="1" t="s">
        <v>848</v>
      </c>
      <c r="F686" s="2">
        <v>42142</v>
      </c>
      <c r="G686" s="67">
        <v>0.01</v>
      </c>
      <c r="H686" s="67">
        <v>0</v>
      </c>
      <c r="I686" s="67">
        <v>0</v>
      </c>
      <c r="K686" s="3">
        <v>30</v>
      </c>
      <c r="L686" s="2">
        <v>42005</v>
      </c>
      <c r="M686" s="2">
        <v>42369</v>
      </c>
      <c r="N686" s="3">
        <v>0</v>
      </c>
      <c r="P686" s="3">
        <v>0</v>
      </c>
      <c r="Q686" s="92">
        <f>IF(J686-F686&gt;0,IF(R686="S",J686-F686,0),0)</f>
        <v>0</v>
      </c>
      <c r="R686" s="67" t="str">
        <f>IF(G686-H686-I686-P686&gt;0,"N","S")</f>
        <v>N</v>
      </c>
      <c r="S686" s="3">
        <f>IF(G686-H686-I686-P686&gt;0,G686-H686-I686-P686,0)</f>
        <v>0.01</v>
      </c>
      <c r="T686" s="67">
        <f>IF(J686-D686&gt;0,IF(R686="S",J686-D686,0),0)</f>
        <v>0</v>
      </c>
      <c r="U686" s="67">
        <f>IF(R686="S",H686*Q686,0)</f>
        <v>0</v>
      </c>
      <c r="V686" s="3">
        <f>IF(R686="S",H686*T686,0)</f>
        <v>0</v>
      </c>
      <c r="W686" s="3">
        <f>IF(R686="S",J686-F686-K686,0)</f>
        <v>0</v>
      </c>
      <c r="X686" s="3">
        <f>IF(R686="S",H686*W686,0)</f>
        <v>0</v>
      </c>
      <c r="AB686" s="2"/>
      <c r="AC686" s="2"/>
    </row>
    <row r="687" spans="1:29" ht="12.75">
      <c r="A687" s="3">
        <v>2015</v>
      </c>
      <c r="B687" s="3">
        <v>4177</v>
      </c>
      <c r="C687" s="1" t="s">
        <v>235</v>
      </c>
      <c r="D687" s="2">
        <v>42191</v>
      </c>
      <c r="E687" s="1" t="s">
        <v>849</v>
      </c>
      <c r="F687" s="2">
        <v>42142</v>
      </c>
      <c r="G687" s="67">
        <v>0.18</v>
      </c>
      <c r="H687" s="67">
        <v>0</v>
      </c>
      <c r="I687" s="67">
        <v>0</v>
      </c>
      <c r="K687" s="3">
        <v>30</v>
      </c>
      <c r="L687" s="2">
        <v>42005</v>
      </c>
      <c r="M687" s="2">
        <v>42369</v>
      </c>
      <c r="N687" s="3">
        <v>0</v>
      </c>
      <c r="P687" s="3">
        <v>0.03</v>
      </c>
      <c r="Q687" s="92">
        <f>IF(J687-F687&gt;0,IF(R687="S",J687-F687,0),0)</f>
        <v>0</v>
      </c>
      <c r="R687" s="67" t="str">
        <f>IF(G687-H687-I687-P687&gt;0,"N","S")</f>
        <v>N</v>
      </c>
      <c r="S687" s="3">
        <f>IF(G687-H687-I687-P687&gt;0,G687-H687-I687-P687,0)</f>
        <v>0.15</v>
      </c>
      <c r="T687" s="67">
        <f>IF(J687-D687&gt;0,IF(R687="S",J687-D687,0),0)</f>
        <v>0</v>
      </c>
      <c r="U687" s="67">
        <f>IF(R687="S",H687*Q687,0)</f>
        <v>0</v>
      </c>
      <c r="V687" s="3">
        <f>IF(R687="S",H687*T687,0)</f>
        <v>0</v>
      </c>
      <c r="W687" s="3">
        <f>IF(R687="S",J687-F687-K687,0)</f>
        <v>0</v>
      </c>
      <c r="X687" s="3">
        <f>IF(R687="S",H687*W687,0)</f>
        <v>0</v>
      </c>
      <c r="Z687" s="2"/>
      <c r="AB687" s="2"/>
      <c r="AC687" s="2"/>
    </row>
    <row r="688" spans="1:29" ht="12.75">
      <c r="A688" s="3">
        <v>2015</v>
      </c>
      <c r="B688" s="3">
        <v>4210</v>
      </c>
      <c r="C688" s="1" t="s">
        <v>437</v>
      </c>
      <c r="D688" s="2">
        <v>42124</v>
      </c>
      <c r="E688" s="1" t="s">
        <v>850</v>
      </c>
      <c r="F688" s="2">
        <v>42142</v>
      </c>
      <c r="G688" s="67">
        <v>1874.4</v>
      </c>
      <c r="H688" s="67">
        <v>0</v>
      </c>
      <c r="I688" s="67">
        <v>0</v>
      </c>
      <c r="K688" s="3">
        <v>30</v>
      </c>
      <c r="L688" s="2">
        <v>42005</v>
      </c>
      <c r="M688" s="2">
        <v>42369</v>
      </c>
      <c r="N688" s="3">
        <v>0</v>
      </c>
      <c r="P688" s="3">
        <v>170.4</v>
      </c>
      <c r="Q688" s="92">
        <f>IF(J688-F688&gt;0,IF(R688="S",J688-F688,0),0)</f>
        <v>0</v>
      </c>
      <c r="R688" s="67" t="str">
        <f>IF(G688-H688-I688-P688&gt;0,"N","S")</f>
        <v>N</v>
      </c>
      <c r="S688" s="3">
        <f>IF(G688-H688-I688-P688&gt;0,G688-H688-I688-P688,0)</f>
        <v>1704</v>
      </c>
      <c r="T688" s="67">
        <f>IF(J688-D688&gt;0,IF(R688="S",J688-D688,0),0)</f>
        <v>0</v>
      </c>
      <c r="U688" s="67">
        <f>IF(R688="S",H688*Q688,0)</f>
        <v>0</v>
      </c>
      <c r="V688" s="3">
        <f>IF(R688="S",H688*T688,0)</f>
        <v>0</v>
      </c>
      <c r="W688" s="3">
        <f>IF(R688="S",J688-F688-K688,0)</f>
        <v>0</v>
      </c>
      <c r="X688" s="3">
        <f>IF(R688="S",H688*W688,0)</f>
        <v>0</v>
      </c>
      <c r="Z688" s="2"/>
      <c r="AB688" s="2"/>
      <c r="AC688" s="2"/>
    </row>
    <row r="689" spans="1:29" ht="12.75">
      <c r="A689" s="3">
        <v>2015</v>
      </c>
      <c r="B689" s="3">
        <v>4211</v>
      </c>
      <c r="C689" s="1" t="s">
        <v>851</v>
      </c>
      <c r="D689" s="2">
        <v>42138</v>
      </c>
      <c r="E689" s="1" t="s">
        <v>852</v>
      </c>
      <c r="F689" s="2">
        <v>42142</v>
      </c>
      <c r="G689" s="67">
        <v>1589.05</v>
      </c>
      <c r="H689" s="67">
        <v>0</v>
      </c>
      <c r="I689" s="67">
        <v>0</v>
      </c>
      <c r="K689" s="3">
        <v>30</v>
      </c>
      <c r="L689" s="2">
        <v>42005</v>
      </c>
      <c r="M689" s="2">
        <v>42369</v>
      </c>
      <c r="N689" s="3">
        <v>0</v>
      </c>
      <c r="P689" s="3">
        <v>286.55</v>
      </c>
      <c r="Q689" s="92">
        <f>IF(J689-F689&gt;0,IF(R689="S",J689-F689,0),0)</f>
        <v>0</v>
      </c>
      <c r="R689" s="67" t="str">
        <f>IF(G689-H689-I689-P689&gt;0,"N","S")</f>
        <v>N</v>
      </c>
      <c r="S689" s="3">
        <f>IF(G689-H689-I689-P689&gt;0,G689-H689-I689-P689,0)</f>
        <v>1302.5</v>
      </c>
      <c r="T689" s="67">
        <f>IF(J689-D689&gt;0,IF(R689="S",J689-D689,0),0)</f>
        <v>0</v>
      </c>
      <c r="U689" s="67">
        <f>IF(R689="S",H689*Q689,0)</f>
        <v>0</v>
      </c>
      <c r="V689" s="3">
        <f>IF(R689="S",H689*T689,0)</f>
        <v>0</v>
      </c>
      <c r="W689" s="3">
        <f>IF(R689="S",J689-F689-K689,0)</f>
        <v>0</v>
      </c>
      <c r="X689" s="3">
        <f>IF(R689="S",H689*W689,0)</f>
        <v>0</v>
      </c>
      <c r="Z689" s="2"/>
      <c r="AB689" s="2"/>
      <c r="AC689" s="2"/>
    </row>
    <row r="690" spans="1:29" ht="12.75">
      <c r="A690" s="3">
        <v>2015</v>
      </c>
      <c r="B690" s="3">
        <v>4216</v>
      </c>
      <c r="C690" s="1" t="s">
        <v>302</v>
      </c>
      <c r="D690" s="2">
        <v>42118</v>
      </c>
      <c r="E690" s="1" t="s">
        <v>853</v>
      </c>
      <c r="F690" s="2">
        <v>42135</v>
      </c>
      <c r="G690" s="67">
        <v>0.18</v>
      </c>
      <c r="H690" s="67">
        <v>0</v>
      </c>
      <c r="I690" s="67">
        <v>0</v>
      </c>
      <c r="K690" s="3">
        <v>30</v>
      </c>
      <c r="L690" s="2">
        <v>42005</v>
      </c>
      <c r="M690" s="2">
        <v>42369</v>
      </c>
      <c r="N690" s="3">
        <v>0</v>
      </c>
      <c r="P690" s="3">
        <v>0.03</v>
      </c>
      <c r="Q690" s="92">
        <f>IF(J690-F690&gt;0,IF(R690="S",J690-F690,0),0)</f>
        <v>0</v>
      </c>
      <c r="R690" s="67" t="str">
        <f>IF(G690-H690-I690-P690&gt;0,"N","S")</f>
        <v>N</v>
      </c>
      <c r="S690" s="3">
        <f>IF(G690-H690-I690-P690&gt;0,G690-H690-I690-P690,0)</f>
        <v>0.15</v>
      </c>
      <c r="T690" s="67">
        <f>IF(J690-D690&gt;0,IF(R690="S",J690-D690,0),0)</f>
        <v>0</v>
      </c>
      <c r="U690" s="67">
        <f>IF(R690="S",H690*Q690,0)</f>
        <v>0</v>
      </c>
      <c r="V690" s="3">
        <f>IF(R690="S",H690*T690,0)</f>
        <v>0</v>
      </c>
      <c r="W690" s="3">
        <f>IF(R690="S",J690-F690-K690,0)</f>
        <v>0</v>
      </c>
      <c r="X690" s="3">
        <f>IF(R690="S",H690*W690,0)</f>
        <v>0</v>
      </c>
      <c r="Z690" s="2"/>
      <c r="AB690" s="2"/>
      <c r="AC690" s="2"/>
    </row>
    <row r="691" spans="1:29" ht="12.75">
      <c r="A691" s="3">
        <v>2015</v>
      </c>
      <c r="B691" s="3">
        <v>4218</v>
      </c>
      <c r="C691" s="1" t="s">
        <v>302</v>
      </c>
      <c r="D691" s="2">
        <v>42118</v>
      </c>
      <c r="E691" s="1" t="s">
        <v>854</v>
      </c>
      <c r="F691" s="2">
        <v>42135</v>
      </c>
      <c r="G691" s="67">
        <v>1.8</v>
      </c>
      <c r="H691" s="67">
        <v>0</v>
      </c>
      <c r="I691" s="67">
        <v>0</v>
      </c>
      <c r="K691" s="3">
        <v>30</v>
      </c>
      <c r="L691" s="2">
        <v>42005</v>
      </c>
      <c r="M691" s="2">
        <v>42369</v>
      </c>
      <c r="N691" s="3">
        <v>0</v>
      </c>
      <c r="P691" s="3">
        <v>0.32</v>
      </c>
      <c r="Q691" s="92">
        <f>IF(J691-F691&gt;0,IF(R691="S",J691-F691,0),0)</f>
        <v>0</v>
      </c>
      <c r="R691" s="67" t="str">
        <f>IF(G691-H691-I691-P691&gt;0,"N","S")</f>
        <v>N</v>
      </c>
      <c r="S691" s="3">
        <f>IF(G691-H691-I691-P691&gt;0,G691-H691-I691-P691,0)</f>
        <v>1.48</v>
      </c>
      <c r="T691" s="67">
        <f>IF(J691-D691&gt;0,IF(R691="S",J691-D691,0),0)</f>
        <v>0</v>
      </c>
      <c r="U691" s="67">
        <f>IF(R691="S",H691*Q691,0)</f>
        <v>0</v>
      </c>
      <c r="V691" s="3">
        <f>IF(R691="S",H691*T691,0)</f>
        <v>0</v>
      </c>
      <c r="W691" s="3">
        <f>IF(R691="S",J691-F691-K691,0)</f>
        <v>0</v>
      </c>
      <c r="X691" s="3">
        <f>IF(R691="S",H691*W691,0)</f>
        <v>0</v>
      </c>
      <c r="Z691" s="2"/>
      <c r="AB691" s="2"/>
      <c r="AC691" s="2"/>
    </row>
    <row r="692" spans="1:29" ht="12.75">
      <c r="A692" s="3">
        <v>2015</v>
      </c>
      <c r="B692" s="3">
        <v>4212</v>
      </c>
      <c r="C692" s="1" t="s">
        <v>302</v>
      </c>
      <c r="D692" s="2">
        <v>42136</v>
      </c>
      <c r="E692" s="1" t="s">
        <v>855</v>
      </c>
      <c r="F692" s="2">
        <v>42139</v>
      </c>
      <c r="G692" s="67">
        <v>92.66</v>
      </c>
      <c r="H692" s="67">
        <v>0</v>
      </c>
      <c r="I692" s="67">
        <v>0</v>
      </c>
      <c r="K692" s="3">
        <v>30</v>
      </c>
      <c r="L692" s="2">
        <v>42005</v>
      </c>
      <c r="M692" s="2">
        <v>42369</v>
      </c>
      <c r="N692" s="3">
        <v>0</v>
      </c>
      <c r="P692" s="3">
        <v>16.71</v>
      </c>
      <c r="Q692" s="92">
        <f>IF(J692-F692&gt;0,IF(R692="S",J692-F692,0),0)</f>
        <v>0</v>
      </c>
      <c r="R692" s="67" t="str">
        <f>IF(G692-H692-I692-P692&gt;0,"N","S")</f>
        <v>N</v>
      </c>
      <c r="S692" s="3">
        <f>IF(G692-H692-I692-P692&gt;0,G692-H692-I692-P692,0)</f>
        <v>75.95</v>
      </c>
      <c r="T692" s="67">
        <f>IF(J692-D692&gt;0,IF(R692="S",J692-D692,0),0)</f>
        <v>0</v>
      </c>
      <c r="U692" s="67">
        <f>IF(R692="S",H692*Q692,0)</f>
        <v>0</v>
      </c>
      <c r="V692" s="3">
        <f>IF(R692="S",H692*T692,0)</f>
        <v>0</v>
      </c>
      <c r="W692" s="3">
        <f>IF(R692="S",J692-F692-K692,0)</f>
        <v>0</v>
      </c>
      <c r="X692" s="3">
        <f>IF(R692="S",H692*W692,0)</f>
        <v>0</v>
      </c>
      <c r="Z692" s="2"/>
      <c r="AB692" s="2"/>
      <c r="AC692" s="2"/>
    </row>
    <row r="693" spans="1:29" ht="12.75">
      <c r="A693" s="3">
        <v>2015</v>
      </c>
      <c r="B693" s="3">
        <v>4221</v>
      </c>
      <c r="C693" s="1" t="s">
        <v>694</v>
      </c>
      <c r="D693" s="2">
        <v>42192</v>
      </c>
      <c r="E693" s="1" t="s">
        <v>856</v>
      </c>
      <c r="F693" s="2">
        <v>42193</v>
      </c>
      <c r="G693" s="67">
        <v>1110.2</v>
      </c>
      <c r="H693" s="67">
        <v>0</v>
      </c>
      <c r="I693" s="67">
        <v>0</v>
      </c>
      <c r="K693" s="3">
        <v>30</v>
      </c>
      <c r="L693" s="2">
        <v>42005</v>
      </c>
      <c r="M693" s="2">
        <v>42369</v>
      </c>
      <c r="N693" s="3">
        <v>0</v>
      </c>
      <c r="P693" s="3">
        <v>0</v>
      </c>
      <c r="Q693" s="92">
        <f>IF(J693-F693&gt;0,IF(R693="S",J693-F693,0),0)</f>
        <v>0</v>
      </c>
      <c r="R693" s="67" t="str">
        <f>IF(G693-H693-I693-P693&gt;0,"N","S")</f>
        <v>N</v>
      </c>
      <c r="S693" s="3">
        <f>IF(G693-H693-I693-P693&gt;0,G693-H693-I693-P693,0)</f>
        <v>1110.2</v>
      </c>
      <c r="T693" s="67">
        <f>IF(J693-D693&gt;0,IF(R693="S",J693-D693,0),0)</f>
        <v>0</v>
      </c>
      <c r="U693" s="67">
        <f>IF(R693="S",H693*Q693,0)</f>
        <v>0</v>
      </c>
      <c r="V693" s="3">
        <f>IF(R693="S",H693*T693,0)</f>
        <v>0</v>
      </c>
      <c r="W693" s="3">
        <f>IF(R693="S",J693-F693-K693,0)</f>
        <v>0</v>
      </c>
      <c r="X693" s="3">
        <f>IF(R693="S",H693*W693,0)</f>
        <v>0</v>
      </c>
      <c r="AB693" s="2"/>
      <c r="AC693" s="2"/>
    </row>
    <row r="694" spans="1:29" ht="12.75">
      <c r="A694" s="3">
        <v>2015</v>
      </c>
      <c r="B694" s="3">
        <v>4222</v>
      </c>
      <c r="C694" s="1" t="s">
        <v>91</v>
      </c>
      <c r="D694" s="2">
        <v>42185</v>
      </c>
      <c r="E694" s="1" t="s">
        <v>857</v>
      </c>
      <c r="F694" s="2">
        <v>42194</v>
      </c>
      <c r="G694" s="67">
        <v>713.4</v>
      </c>
      <c r="H694" s="67">
        <v>0</v>
      </c>
      <c r="I694" s="67">
        <v>0</v>
      </c>
      <c r="K694" s="3">
        <v>30</v>
      </c>
      <c r="L694" s="2">
        <v>42005</v>
      </c>
      <c r="M694" s="2">
        <v>42369</v>
      </c>
      <c r="N694" s="3">
        <v>0</v>
      </c>
      <c r="P694" s="3">
        <v>0</v>
      </c>
      <c r="Q694" s="92">
        <f>IF(J694-F694&gt;0,IF(R694="S",J694-F694,0),0)</f>
        <v>0</v>
      </c>
      <c r="R694" s="67" t="str">
        <f>IF(G694-H694-I694-P694&gt;0,"N","S")</f>
        <v>N</v>
      </c>
      <c r="S694" s="3">
        <f>IF(G694-H694-I694-P694&gt;0,G694-H694-I694-P694,0)</f>
        <v>713.4</v>
      </c>
      <c r="T694" s="67">
        <f>IF(J694-D694&gt;0,IF(R694="S",J694-D694,0),0)</f>
        <v>0</v>
      </c>
      <c r="U694" s="67">
        <f>IF(R694="S",H694*Q694,0)</f>
        <v>0</v>
      </c>
      <c r="V694" s="3">
        <f>IF(R694="S",H694*T694,0)</f>
        <v>0</v>
      </c>
      <c r="W694" s="3">
        <f>IF(R694="S",J694-F694-K694,0)</f>
        <v>0</v>
      </c>
      <c r="X694" s="3">
        <f>IF(R694="S",H694*W694,0)</f>
        <v>0</v>
      </c>
      <c r="Z694" s="2"/>
      <c r="AB694" s="2"/>
      <c r="AC694" s="2"/>
    </row>
    <row r="695" spans="1:29" ht="12.75">
      <c r="A695" s="3">
        <v>2015</v>
      </c>
      <c r="B695" s="3">
        <v>4223</v>
      </c>
      <c r="C695" s="1" t="s">
        <v>91</v>
      </c>
      <c r="D695" s="2">
        <v>42185</v>
      </c>
      <c r="E695" s="1" t="s">
        <v>858</v>
      </c>
      <c r="F695" s="2">
        <v>42194</v>
      </c>
      <c r="G695" s="67">
        <v>665.14</v>
      </c>
      <c r="H695" s="67">
        <v>0</v>
      </c>
      <c r="I695" s="67">
        <v>0</v>
      </c>
      <c r="K695" s="3">
        <v>30</v>
      </c>
      <c r="L695" s="2">
        <v>42005</v>
      </c>
      <c r="M695" s="2">
        <v>42369</v>
      </c>
      <c r="N695" s="3">
        <v>0</v>
      </c>
      <c r="P695" s="3">
        <v>119.94</v>
      </c>
      <c r="Q695" s="92">
        <f>IF(J695-F695&gt;0,IF(R695="S",J695-F695,0),0)</f>
        <v>0</v>
      </c>
      <c r="R695" s="67" t="str">
        <f>IF(G695-H695-I695-P695&gt;0,"N","S")</f>
        <v>N</v>
      </c>
      <c r="S695" s="3">
        <f>IF(G695-H695-I695-P695&gt;0,G695-H695-I695-P695,0)</f>
        <v>545.2</v>
      </c>
      <c r="T695" s="67">
        <f>IF(J695-D695&gt;0,IF(R695="S",J695-D695,0),0)</f>
        <v>0</v>
      </c>
      <c r="U695" s="67">
        <f>IF(R695="S",H695*Q695,0)</f>
        <v>0</v>
      </c>
      <c r="V695" s="3">
        <f>IF(R695="S",H695*T695,0)</f>
        <v>0</v>
      </c>
      <c r="W695" s="3">
        <f>IF(R695="S",J695-F695-K695,0)</f>
        <v>0</v>
      </c>
      <c r="X695" s="3">
        <f>IF(R695="S",H695*W695,0)</f>
        <v>0</v>
      </c>
      <c r="Z695" s="2"/>
      <c r="AB695" s="2"/>
      <c r="AC695" s="2"/>
    </row>
    <row r="696" spans="1:29" ht="12.75">
      <c r="A696" s="3">
        <v>2015</v>
      </c>
      <c r="B696" s="3">
        <v>4224</v>
      </c>
      <c r="C696" s="1" t="s">
        <v>859</v>
      </c>
      <c r="D696" s="2">
        <v>42185</v>
      </c>
      <c r="E696" s="1" t="s">
        <v>860</v>
      </c>
      <c r="F696" s="2">
        <v>42194</v>
      </c>
      <c r="G696" s="67">
        <v>5544.74</v>
      </c>
      <c r="H696" s="67">
        <v>0</v>
      </c>
      <c r="I696" s="67">
        <v>0</v>
      </c>
      <c r="K696" s="3">
        <v>30</v>
      </c>
      <c r="L696" s="2">
        <v>42005</v>
      </c>
      <c r="M696" s="2">
        <v>42369</v>
      </c>
      <c r="N696" s="3">
        <v>0</v>
      </c>
      <c r="P696" s="3">
        <v>999.87</v>
      </c>
      <c r="Q696" s="92">
        <f>IF(J696-F696&gt;0,IF(R696="S",J696-F696,0),0)</f>
        <v>0</v>
      </c>
      <c r="R696" s="67" t="str">
        <f>IF(G696-H696-I696-P696&gt;0,"N","S")</f>
        <v>N</v>
      </c>
      <c r="S696" s="3">
        <f>IF(G696-H696-I696-P696&gt;0,G696-H696-I696-P696,0)</f>
        <v>4544.87</v>
      </c>
      <c r="T696" s="67">
        <f>IF(J696-D696&gt;0,IF(R696="S",J696-D696,0),0)</f>
        <v>0</v>
      </c>
      <c r="U696" s="67">
        <f>IF(R696="S",H696*Q696,0)</f>
        <v>0</v>
      </c>
      <c r="V696" s="3">
        <f>IF(R696="S",H696*T696,0)</f>
        <v>0</v>
      </c>
      <c r="W696" s="3">
        <f>IF(R696="S",J696-F696-K696,0)</f>
        <v>0</v>
      </c>
      <c r="X696" s="3">
        <f>IF(R696="S",H696*W696,0)</f>
        <v>0</v>
      </c>
      <c r="Z696" s="2"/>
      <c r="AB696" s="2"/>
      <c r="AC696" s="2"/>
    </row>
    <row r="697" spans="1:29" ht="12.75">
      <c r="A697" s="3">
        <v>2015</v>
      </c>
      <c r="B697" s="3">
        <v>4225</v>
      </c>
      <c r="C697" s="1" t="s">
        <v>91</v>
      </c>
      <c r="D697" s="2">
        <v>42185</v>
      </c>
      <c r="E697" s="1" t="s">
        <v>861</v>
      </c>
      <c r="F697" s="2">
        <v>42194</v>
      </c>
      <c r="G697" s="67">
        <v>680.27</v>
      </c>
      <c r="H697" s="67">
        <v>0</v>
      </c>
      <c r="I697" s="67">
        <v>0</v>
      </c>
      <c r="K697" s="3">
        <v>30</v>
      </c>
      <c r="L697" s="2">
        <v>42005</v>
      </c>
      <c r="M697" s="2">
        <v>42369</v>
      </c>
      <c r="N697" s="3">
        <v>0</v>
      </c>
      <c r="P697" s="3">
        <v>122.67</v>
      </c>
      <c r="Q697" s="92">
        <f>IF(J697-F697&gt;0,IF(R697="S",J697-F697,0),0)</f>
        <v>0</v>
      </c>
      <c r="R697" s="67" t="str">
        <f>IF(G697-H697-I697-P697&gt;0,"N","S")</f>
        <v>N</v>
      </c>
      <c r="S697" s="3">
        <f>IF(G697-H697-I697-P697&gt;0,G697-H697-I697-P697,0)</f>
        <v>557.6</v>
      </c>
      <c r="T697" s="67">
        <f>IF(J697-D697&gt;0,IF(R697="S",J697-D697,0),0)</f>
        <v>0</v>
      </c>
      <c r="U697" s="67">
        <f>IF(R697="S",H697*Q697,0)</f>
        <v>0</v>
      </c>
      <c r="V697" s="3">
        <f>IF(R697="S",H697*T697,0)</f>
        <v>0</v>
      </c>
      <c r="W697" s="3">
        <f>IF(R697="S",J697-F697-K697,0)</f>
        <v>0</v>
      </c>
      <c r="X697" s="3">
        <f>IF(R697="S",H697*W697,0)</f>
        <v>0</v>
      </c>
      <c r="Z697" s="2"/>
      <c r="AB697" s="2"/>
      <c r="AC697" s="2"/>
    </row>
    <row r="698" spans="1:29" ht="12.75">
      <c r="A698" s="3">
        <v>2015</v>
      </c>
      <c r="B698" s="3">
        <v>4226</v>
      </c>
      <c r="C698" s="1" t="s">
        <v>175</v>
      </c>
      <c r="D698" s="2">
        <v>42185</v>
      </c>
      <c r="E698" s="1" t="s">
        <v>862</v>
      </c>
      <c r="F698" s="2">
        <v>42194</v>
      </c>
      <c r="G698" s="67">
        <v>572.5</v>
      </c>
      <c r="H698" s="67">
        <v>0</v>
      </c>
      <c r="I698" s="67">
        <v>0</v>
      </c>
      <c r="K698" s="3">
        <v>30</v>
      </c>
      <c r="L698" s="2">
        <v>42005</v>
      </c>
      <c r="M698" s="2">
        <v>42369</v>
      </c>
      <c r="N698" s="3">
        <v>0</v>
      </c>
      <c r="P698" s="3">
        <v>103.24</v>
      </c>
      <c r="Q698" s="92">
        <f>IF(J698-F698&gt;0,IF(R698="S",J698-F698,0),0)</f>
        <v>0</v>
      </c>
      <c r="R698" s="67" t="str">
        <f>IF(G698-H698-I698-P698&gt;0,"N","S")</f>
        <v>N</v>
      </c>
      <c r="S698" s="3">
        <f>IF(G698-H698-I698-P698&gt;0,G698-H698-I698-P698,0)</f>
        <v>469.26</v>
      </c>
      <c r="T698" s="67">
        <f>IF(J698-D698&gt;0,IF(R698="S",J698-D698,0),0)</f>
        <v>0</v>
      </c>
      <c r="U698" s="67">
        <f>IF(R698="S",H698*Q698,0)</f>
        <v>0</v>
      </c>
      <c r="V698" s="3">
        <f>IF(R698="S",H698*T698,0)</f>
        <v>0</v>
      </c>
      <c r="W698" s="3">
        <f>IF(R698="S",J698-F698-K698,0)</f>
        <v>0</v>
      </c>
      <c r="X698" s="3">
        <f>IF(R698="S",H698*W698,0)</f>
        <v>0</v>
      </c>
      <c r="Z698" s="2"/>
      <c r="AB698" s="2"/>
      <c r="AC698" s="2"/>
    </row>
    <row r="699" spans="1:29" ht="12.75">
      <c r="A699" s="3">
        <v>2015</v>
      </c>
      <c r="B699" s="3">
        <v>4227</v>
      </c>
      <c r="C699" s="1" t="s">
        <v>91</v>
      </c>
      <c r="D699" s="2">
        <v>42185</v>
      </c>
      <c r="E699" s="1" t="s">
        <v>863</v>
      </c>
      <c r="F699" s="2">
        <v>42194</v>
      </c>
      <c r="G699" s="67">
        <v>568</v>
      </c>
      <c r="H699" s="67">
        <v>0</v>
      </c>
      <c r="I699" s="67">
        <v>0</v>
      </c>
      <c r="K699" s="3">
        <v>30</v>
      </c>
      <c r="L699" s="2">
        <v>42005</v>
      </c>
      <c r="M699" s="2">
        <v>42369</v>
      </c>
      <c r="N699" s="3">
        <v>0</v>
      </c>
      <c r="P699" s="3">
        <v>0</v>
      </c>
      <c r="Q699" s="92">
        <f>IF(J699-F699&gt;0,IF(R699="S",J699-F699,0),0)</f>
        <v>0</v>
      </c>
      <c r="R699" s="67" t="str">
        <f>IF(G699-H699-I699-P699&gt;0,"N","S")</f>
        <v>N</v>
      </c>
      <c r="S699" s="3">
        <f>IF(G699-H699-I699-P699&gt;0,G699-H699-I699-P699,0)</f>
        <v>568</v>
      </c>
      <c r="T699" s="67">
        <f>IF(J699-D699&gt;0,IF(R699="S",J699-D699,0),0)</f>
        <v>0</v>
      </c>
      <c r="U699" s="67">
        <f>IF(R699="S",H699*Q699,0)</f>
        <v>0</v>
      </c>
      <c r="V699" s="3">
        <f>IF(R699="S",H699*T699,0)</f>
        <v>0</v>
      </c>
      <c r="W699" s="3">
        <f>IF(R699="S",J699-F699-K699,0)</f>
        <v>0</v>
      </c>
      <c r="X699" s="3">
        <f>IF(R699="S",H699*W699,0)</f>
        <v>0</v>
      </c>
      <c r="Z699" s="2"/>
      <c r="AB699" s="2"/>
      <c r="AC699" s="2"/>
    </row>
    <row r="700" spans="1:29" ht="12.75">
      <c r="A700" s="3">
        <v>2015</v>
      </c>
      <c r="B700" s="3">
        <v>4228</v>
      </c>
      <c r="C700" s="1" t="s">
        <v>407</v>
      </c>
      <c r="D700" s="2">
        <v>42185</v>
      </c>
      <c r="E700" s="1" t="s">
        <v>864</v>
      </c>
      <c r="F700" s="2">
        <v>42194</v>
      </c>
      <c r="G700" s="67">
        <v>4637.9</v>
      </c>
      <c r="H700" s="67">
        <v>0</v>
      </c>
      <c r="I700" s="67">
        <v>0</v>
      </c>
      <c r="K700" s="3">
        <v>30</v>
      </c>
      <c r="L700" s="2">
        <v>42005</v>
      </c>
      <c r="M700" s="2">
        <v>42369</v>
      </c>
      <c r="N700" s="3">
        <v>0</v>
      </c>
      <c r="P700" s="3">
        <v>828.23</v>
      </c>
      <c r="Q700" s="92">
        <f>IF(J700-F700&gt;0,IF(R700="S",J700-F700,0),0)</f>
        <v>0</v>
      </c>
      <c r="R700" s="67" t="str">
        <f>IF(G700-H700-I700-P700&gt;0,"N","S")</f>
        <v>N</v>
      </c>
      <c r="S700" s="3">
        <f>IF(G700-H700-I700-P700&gt;0,G700-H700-I700-P700,0)</f>
        <v>3809.67</v>
      </c>
      <c r="T700" s="67">
        <f>IF(J700-D700&gt;0,IF(R700="S",J700-D700,0),0)</f>
        <v>0</v>
      </c>
      <c r="U700" s="67">
        <f>IF(R700="S",H700*Q700,0)</f>
        <v>0</v>
      </c>
      <c r="V700" s="3">
        <f>IF(R700="S",H700*T700,0)</f>
        <v>0</v>
      </c>
      <c r="W700" s="3">
        <f>IF(R700="S",J700-F700-K700,0)</f>
        <v>0</v>
      </c>
      <c r="X700" s="3">
        <f>IF(R700="S",H700*W700,0)</f>
        <v>0</v>
      </c>
      <c r="Z700" s="2"/>
      <c r="AB700" s="2"/>
      <c r="AC700" s="2"/>
    </row>
    <row r="701" spans="1:29" ht="12.75">
      <c r="A701" s="3">
        <v>2015</v>
      </c>
      <c r="B701" s="3">
        <v>4229</v>
      </c>
      <c r="C701" s="1" t="s">
        <v>169</v>
      </c>
      <c r="D701" s="2">
        <v>42185</v>
      </c>
      <c r="E701" s="1" t="s">
        <v>865</v>
      </c>
      <c r="F701" s="2">
        <v>42193</v>
      </c>
      <c r="G701" s="67">
        <v>798.39</v>
      </c>
      <c r="H701" s="67">
        <v>0</v>
      </c>
      <c r="I701" s="67">
        <v>0</v>
      </c>
      <c r="K701" s="3">
        <v>30</v>
      </c>
      <c r="L701" s="2">
        <v>42005</v>
      </c>
      <c r="M701" s="2">
        <v>42369</v>
      </c>
      <c r="N701" s="3">
        <v>0</v>
      </c>
      <c r="P701" s="3">
        <v>143.97</v>
      </c>
      <c r="Q701" s="92">
        <f>IF(J701-F701&gt;0,IF(R701="S",J701-F701,0),0)</f>
        <v>0</v>
      </c>
      <c r="R701" s="67" t="str">
        <f>IF(G701-H701-I701-P701&gt;0,"N","S")</f>
        <v>N</v>
      </c>
      <c r="S701" s="3">
        <f>IF(G701-H701-I701-P701&gt;0,G701-H701-I701-P701,0)</f>
        <v>654.42</v>
      </c>
      <c r="T701" s="67">
        <f>IF(J701-D701&gt;0,IF(R701="S",J701-D701,0),0)</f>
        <v>0</v>
      </c>
      <c r="U701" s="67">
        <f>IF(R701="S",H701*Q701,0)</f>
        <v>0</v>
      </c>
      <c r="V701" s="3">
        <f>IF(R701="S",H701*T701,0)</f>
        <v>0</v>
      </c>
      <c r="W701" s="3">
        <f>IF(R701="S",J701-F701-K701,0)</f>
        <v>0</v>
      </c>
      <c r="X701" s="3">
        <f>IF(R701="S",H701*W701,0)</f>
        <v>0</v>
      </c>
      <c r="AB701" s="2"/>
      <c r="AC701" s="2"/>
    </row>
    <row r="702" spans="1:29" ht="12.75">
      <c r="A702" s="3">
        <v>2015</v>
      </c>
      <c r="B702" s="3">
        <v>4230</v>
      </c>
      <c r="C702" s="1" t="s">
        <v>169</v>
      </c>
      <c r="D702" s="2">
        <v>42185</v>
      </c>
      <c r="E702" s="1" t="s">
        <v>866</v>
      </c>
      <c r="F702" s="2">
        <v>42193</v>
      </c>
      <c r="G702" s="67">
        <v>327.23</v>
      </c>
      <c r="H702" s="67">
        <v>0</v>
      </c>
      <c r="I702" s="67">
        <v>0</v>
      </c>
      <c r="K702" s="3">
        <v>30</v>
      </c>
      <c r="L702" s="2">
        <v>42005</v>
      </c>
      <c r="M702" s="2">
        <v>42369</v>
      </c>
      <c r="N702" s="3">
        <v>0</v>
      </c>
      <c r="P702" s="3">
        <v>59.01</v>
      </c>
      <c r="Q702" s="92">
        <f>IF(J702-F702&gt;0,IF(R702="S",J702-F702,0),0)</f>
        <v>0</v>
      </c>
      <c r="R702" s="67" t="str">
        <f>IF(G702-H702-I702-P702&gt;0,"N","S")</f>
        <v>N</v>
      </c>
      <c r="S702" s="3">
        <f>IF(G702-H702-I702-P702&gt;0,G702-H702-I702-P702,0)</f>
        <v>268.22</v>
      </c>
      <c r="T702" s="67">
        <f>IF(J702-D702&gt;0,IF(R702="S",J702-D702,0),0)</f>
        <v>0</v>
      </c>
      <c r="U702" s="67">
        <f>IF(R702="S",H702*Q702,0)</f>
        <v>0</v>
      </c>
      <c r="V702" s="3">
        <f>IF(R702="S",H702*T702,0)</f>
        <v>0</v>
      </c>
      <c r="W702" s="3">
        <f>IF(R702="S",J702-F702-K702,0)</f>
        <v>0</v>
      </c>
      <c r="X702" s="3">
        <f>IF(R702="S",H702*W702,0)</f>
        <v>0</v>
      </c>
      <c r="Z702" s="2"/>
      <c r="AB702" s="2"/>
      <c r="AC702" s="2"/>
    </row>
    <row r="703" spans="1:29" ht="12.75">
      <c r="A703" s="3">
        <v>2015</v>
      </c>
      <c r="B703" s="3">
        <v>4231</v>
      </c>
      <c r="C703" s="1" t="s">
        <v>169</v>
      </c>
      <c r="D703" s="2">
        <v>42185</v>
      </c>
      <c r="E703" s="1" t="s">
        <v>867</v>
      </c>
      <c r="F703" s="2">
        <v>42193</v>
      </c>
      <c r="G703" s="67">
        <v>1227.39</v>
      </c>
      <c r="H703" s="67">
        <v>0</v>
      </c>
      <c r="I703" s="67">
        <v>0</v>
      </c>
      <c r="K703" s="3">
        <v>30</v>
      </c>
      <c r="L703" s="2">
        <v>42005</v>
      </c>
      <c r="M703" s="2">
        <v>42369</v>
      </c>
      <c r="N703" s="3">
        <v>0</v>
      </c>
      <c r="P703" s="3">
        <v>221.33</v>
      </c>
      <c r="Q703" s="92">
        <f>IF(J703-F703&gt;0,IF(R703="S",J703-F703,0),0)</f>
        <v>0</v>
      </c>
      <c r="R703" s="67" t="str">
        <f>IF(G703-H703-I703-P703&gt;0,"N","S")</f>
        <v>N</v>
      </c>
      <c r="S703" s="3">
        <f>IF(G703-H703-I703-P703&gt;0,G703-H703-I703-P703,0)</f>
        <v>1006.06</v>
      </c>
      <c r="T703" s="67">
        <f>IF(J703-D703&gt;0,IF(R703="S",J703-D703,0),0)</f>
        <v>0</v>
      </c>
      <c r="U703" s="67">
        <f>IF(R703="S",H703*Q703,0)</f>
        <v>0</v>
      </c>
      <c r="V703" s="3">
        <f>IF(R703="S",H703*T703,0)</f>
        <v>0</v>
      </c>
      <c r="W703" s="3">
        <f>IF(R703="S",J703-F703-K703,0)</f>
        <v>0</v>
      </c>
      <c r="X703" s="3">
        <f>IF(R703="S",H703*W703,0)</f>
        <v>0</v>
      </c>
      <c r="Z703" s="2"/>
      <c r="AB703" s="2"/>
      <c r="AC703" s="2"/>
    </row>
    <row r="704" spans="1:29" ht="12.75">
      <c r="A704" s="3">
        <v>2015</v>
      </c>
      <c r="B704" s="3">
        <v>4232</v>
      </c>
      <c r="C704" s="1" t="s">
        <v>742</v>
      </c>
      <c r="D704" s="2">
        <v>42185</v>
      </c>
      <c r="E704" s="1" t="s">
        <v>103</v>
      </c>
      <c r="F704" s="2">
        <v>42193</v>
      </c>
      <c r="G704" s="67">
        <v>9028.77</v>
      </c>
      <c r="H704" s="67">
        <v>0</v>
      </c>
      <c r="I704" s="67">
        <v>0</v>
      </c>
      <c r="K704" s="3">
        <v>30</v>
      </c>
      <c r="L704" s="2">
        <v>42005</v>
      </c>
      <c r="M704" s="2">
        <v>42369</v>
      </c>
      <c r="N704" s="3">
        <v>0</v>
      </c>
      <c r="P704" s="3">
        <v>1628.14</v>
      </c>
      <c r="Q704" s="92">
        <f>IF(J704-F704&gt;0,IF(R704="S",J704-F704,0),0)</f>
        <v>0</v>
      </c>
      <c r="R704" s="67" t="str">
        <f>IF(G704-H704-I704-P704&gt;0,"N","S")</f>
        <v>N</v>
      </c>
      <c r="S704" s="3">
        <f>IF(G704-H704-I704-P704&gt;0,G704-H704-I704-P704,0)</f>
        <v>7400.63</v>
      </c>
      <c r="T704" s="67">
        <f>IF(J704-D704&gt;0,IF(R704="S",J704-D704,0),0)</f>
        <v>0</v>
      </c>
      <c r="U704" s="67">
        <f>IF(R704="S",H704*Q704,0)</f>
        <v>0</v>
      </c>
      <c r="V704" s="3">
        <f>IF(R704="S",H704*T704,0)</f>
        <v>0</v>
      </c>
      <c r="W704" s="3">
        <f>IF(R704="S",J704-F704-K704,0)</f>
        <v>0</v>
      </c>
      <c r="X704" s="3">
        <f>IF(R704="S",H704*W704,0)</f>
        <v>0</v>
      </c>
      <c r="Z704" s="2"/>
      <c r="AB704" s="2"/>
      <c r="AC704" s="2"/>
    </row>
    <row r="705" spans="1:29" ht="12.75">
      <c r="A705" s="3">
        <v>2015</v>
      </c>
      <c r="B705" s="3">
        <v>4443</v>
      </c>
      <c r="C705" s="1" t="s">
        <v>221</v>
      </c>
      <c r="D705" s="2">
        <v>42121</v>
      </c>
      <c r="E705" s="1" t="s">
        <v>868</v>
      </c>
      <c r="F705" s="2">
        <v>42139</v>
      </c>
      <c r="G705" s="67">
        <v>823.44</v>
      </c>
      <c r="H705" s="67">
        <v>0</v>
      </c>
      <c r="I705" s="67">
        <v>0</v>
      </c>
      <c r="K705" s="3">
        <v>30</v>
      </c>
      <c r="L705" s="2">
        <v>42005</v>
      </c>
      <c r="M705" s="2">
        <v>42369</v>
      </c>
      <c r="N705" s="3">
        <v>0</v>
      </c>
      <c r="P705" s="3">
        <v>181.16</v>
      </c>
      <c r="Q705" s="92">
        <f>IF(J705-F705&gt;0,IF(R705="S",J705-F705,0),0)</f>
        <v>0</v>
      </c>
      <c r="R705" s="67" t="str">
        <f>IF(G705-H705-I705-P705&gt;0,"N","S")</f>
        <v>N</v>
      </c>
      <c r="S705" s="3">
        <f>IF(G705-H705-I705-P705&gt;0,G705-H705-I705-P705,0)</f>
        <v>642.28</v>
      </c>
      <c r="T705" s="67">
        <f>IF(J705-D705&gt;0,IF(R705="S",J705-D705,0),0)</f>
        <v>0</v>
      </c>
      <c r="U705" s="67">
        <f>IF(R705="S",H705*Q705,0)</f>
        <v>0</v>
      </c>
      <c r="V705" s="3">
        <f>IF(R705="S",H705*T705,0)</f>
        <v>0</v>
      </c>
      <c r="W705" s="3">
        <f>IF(R705="S",J705-F705-K705,0)</f>
        <v>0</v>
      </c>
      <c r="X705" s="3">
        <f>IF(R705="S",H705*W705,0)</f>
        <v>0</v>
      </c>
      <c r="Z705" s="2"/>
      <c r="AB705" s="2"/>
      <c r="AC705" s="2"/>
    </row>
    <row r="706" spans="1:29" ht="12.75">
      <c r="A706" s="3">
        <v>2015</v>
      </c>
      <c r="B706" s="3">
        <v>4495</v>
      </c>
      <c r="C706" s="1" t="s">
        <v>422</v>
      </c>
      <c r="D706" s="2">
        <v>42069</v>
      </c>
      <c r="E706" s="1" t="s">
        <v>869</v>
      </c>
      <c r="F706" s="2">
        <v>42069</v>
      </c>
      <c r="G706" s="67">
        <v>21.59</v>
      </c>
      <c r="H706" s="67">
        <v>0</v>
      </c>
      <c r="I706" s="67">
        <v>0</v>
      </c>
      <c r="K706" s="3">
        <v>30</v>
      </c>
      <c r="L706" s="2">
        <v>42005</v>
      </c>
      <c r="M706" s="2">
        <v>42369</v>
      </c>
      <c r="N706" s="3">
        <v>0</v>
      </c>
      <c r="P706" s="3">
        <v>3.89</v>
      </c>
      <c r="Q706" s="92">
        <f>IF(J706-F706&gt;0,IF(R706="S",J706-F706,0),0)</f>
        <v>0</v>
      </c>
      <c r="R706" s="67" t="str">
        <f>IF(G706-H706-I706-P706&gt;0,"N","S")</f>
        <v>N</v>
      </c>
      <c r="S706" s="3">
        <f>IF(G706-H706-I706-P706&gt;0,G706-H706-I706-P706,0)</f>
        <v>17.7</v>
      </c>
      <c r="T706" s="67">
        <f>IF(J706-D706&gt;0,IF(R706="S",J706-D706,0),0)</f>
        <v>0</v>
      </c>
      <c r="U706" s="67">
        <f>IF(R706="S",H706*Q706,0)</f>
        <v>0</v>
      </c>
      <c r="V706" s="3">
        <f>IF(R706="S",H706*T706,0)</f>
        <v>0</v>
      </c>
      <c r="W706" s="3">
        <f>IF(R706="S",J706-F706-K706,0)</f>
        <v>0</v>
      </c>
      <c r="X706" s="3">
        <f>IF(R706="S",H706*W706,0)</f>
        <v>0</v>
      </c>
      <c r="Z706" s="2"/>
      <c r="AB706" s="2"/>
      <c r="AC706" s="2"/>
    </row>
    <row r="707" spans="26:29" ht="12.75">
      <c r="Z707" s="2"/>
      <c r="AB707" s="2"/>
      <c r="AC707" s="2"/>
    </row>
    <row r="708" spans="26:29" ht="12.75">
      <c r="Z708" s="2"/>
      <c r="AB708" s="2"/>
      <c r="AC708" s="2"/>
    </row>
    <row r="709" spans="26:29" ht="12.75">
      <c r="Z709" s="2"/>
      <c r="AB709" s="2"/>
      <c r="AC709" s="2"/>
    </row>
    <row r="710" spans="26:29" ht="12.75">
      <c r="Z710" s="2"/>
      <c r="AB710" s="2"/>
      <c r="AC710" s="2"/>
    </row>
    <row r="711" spans="26:29" ht="12.75">
      <c r="Z711" s="2"/>
      <c r="AB711" s="2"/>
      <c r="AC711" s="2"/>
    </row>
    <row r="712" spans="26:29" ht="12.75">
      <c r="Z712" s="2"/>
      <c r="AB712" s="2"/>
      <c r="AC712" s="2"/>
    </row>
    <row r="713" spans="26:29" ht="12.75">
      <c r="Z713" s="2"/>
      <c r="AB713" s="2"/>
      <c r="AC713" s="2"/>
    </row>
    <row r="714" spans="26:29" ht="12.75">
      <c r="Z714" s="2"/>
      <c r="AB714" s="2"/>
      <c r="AC714" s="2"/>
    </row>
    <row r="715" spans="26:29" ht="12.75">
      <c r="Z715" s="2"/>
      <c r="AB715" s="2"/>
      <c r="AC715" s="2"/>
    </row>
    <row r="716" spans="26:29" ht="12.75">
      <c r="Z716" s="2"/>
      <c r="AB716" s="2"/>
      <c r="AC716" s="2"/>
    </row>
    <row r="717" spans="26:29" ht="12.75">
      <c r="Z717" s="2"/>
      <c r="AB717" s="2"/>
      <c r="AC717" s="2"/>
    </row>
    <row r="718" spans="26:29" ht="12.75">
      <c r="Z718" s="2"/>
      <c r="AB718" s="2"/>
      <c r="AC718" s="2"/>
    </row>
    <row r="719" spans="26:29" ht="12.75">
      <c r="Z719" s="2"/>
      <c r="AB719" s="2"/>
      <c r="AC719" s="2"/>
    </row>
    <row r="720" spans="26:29" ht="12.75">
      <c r="Z720" s="2"/>
      <c r="AB720" s="2"/>
      <c r="AC720" s="2"/>
    </row>
    <row r="721" spans="26:29" ht="12.75">
      <c r="Z721" s="2"/>
      <c r="AB721" s="2"/>
      <c r="AC721" s="2"/>
    </row>
    <row r="722" spans="26:29" ht="12.75">
      <c r="Z722" s="2"/>
      <c r="AB722" s="2"/>
      <c r="AC722" s="2"/>
    </row>
    <row r="723" spans="26:29" ht="12.75">
      <c r="Z723" s="2"/>
      <c r="AB723" s="2"/>
      <c r="AC723" s="2"/>
    </row>
    <row r="724" spans="26:29" ht="12.75">
      <c r="Z724" s="2"/>
      <c r="AB724" s="2"/>
      <c r="AC724" s="2"/>
    </row>
    <row r="725" spans="26:29" ht="12.75">
      <c r="Z725" s="2"/>
      <c r="AB725" s="2"/>
      <c r="AC725" s="2"/>
    </row>
    <row r="726" spans="26:29" ht="12.75">
      <c r="Z726" s="2"/>
      <c r="AB726" s="2"/>
      <c r="AC726" s="2"/>
    </row>
    <row r="727" spans="26:29" ht="12.75">
      <c r="Z727" s="2"/>
      <c r="AB727" s="2"/>
      <c r="AC727" s="2"/>
    </row>
    <row r="728" spans="26:29" ht="12.75">
      <c r="Z728" s="2"/>
      <c r="AB728" s="2"/>
      <c r="AC728" s="2"/>
    </row>
    <row r="729" spans="26:29" ht="12.75">
      <c r="Z729" s="2"/>
      <c r="AB729" s="2"/>
      <c r="AC729" s="2"/>
    </row>
    <row r="730" spans="26:29" ht="12.75">
      <c r="Z730" s="2"/>
      <c r="AB730" s="2"/>
      <c r="AC730" s="2"/>
    </row>
    <row r="731" spans="26:29" ht="12.75">
      <c r="Z731" s="2"/>
      <c r="AB731" s="2"/>
      <c r="AC731" s="2"/>
    </row>
    <row r="732" spans="26:29" ht="12.75">
      <c r="Z732" s="2"/>
      <c r="AB732" s="2"/>
      <c r="AC732" s="2"/>
    </row>
    <row r="733" spans="26:29" ht="12.75">
      <c r="Z733" s="2"/>
      <c r="AB733" s="2"/>
      <c r="AC733" s="2"/>
    </row>
    <row r="734" spans="26:29" ht="12.75">
      <c r="Z734" s="2"/>
      <c r="AB734" s="2"/>
      <c r="AC734" s="2"/>
    </row>
    <row r="735" spans="26:29" ht="12.75">
      <c r="Z735" s="2"/>
      <c r="AB735" s="2"/>
      <c r="AC735" s="2"/>
    </row>
    <row r="736" spans="26:29" ht="12.75">
      <c r="Z736" s="2"/>
      <c r="AB736" s="2"/>
      <c r="AC736" s="2"/>
    </row>
    <row r="737" spans="26:29" ht="12.75">
      <c r="Z737" s="2"/>
      <c r="AB737" s="2"/>
      <c r="AC737" s="2"/>
    </row>
    <row r="738" spans="26:29" ht="12.75">
      <c r="Z738" s="2"/>
      <c r="AB738" s="2"/>
      <c r="AC738" s="2"/>
    </row>
    <row r="739" spans="26:29" ht="12.75">
      <c r="Z739" s="2"/>
      <c r="AB739" s="2"/>
      <c r="AC739" s="2"/>
    </row>
    <row r="740" spans="26:29" ht="12.75">
      <c r="Z740" s="2"/>
      <c r="AB740" s="2"/>
      <c r="AC740" s="2"/>
    </row>
    <row r="741" spans="26:29" ht="12.75">
      <c r="Z741" s="2"/>
      <c r="AB741" s="2"/>
      <c r="AC741" s="2"/>
    </row>
    <row r="742" spans="26:29" ht="12.75">
      <c r="Z742" s="2"/>
      <c r="AB742" s="2"/>
      <c r="AC742" s="2"/>
    </row>
    <row r="743" spans="26:29" ht="12.75">
      <c r="Z743" s="2"/>
      <c r="AB743" s="2"/>
      <c r="AC743" s="2"/>
    </row>
    <row r="744" spans="26:29" ht="12.75">
      <c r="Z744" s="2"/>
      <c r="AB744" s="2"/>
      <c r="AC744" s="2"/>
    </row>
    <row r="745" spans="26:29" ht="12.75">
      <c r="Z745" s="2"/>
      <c r="AB745" s="2"/>
      <c r="AC745" s="2"/>
    </row>
    <row r="746" spans="26:29" ht="12.75">
      <c r="Z746" s="2"/>
      <c r="AB746" s="2"/>
      <c r="AC746" s="2"/>
    </row>
    <row r="747" spans="26:29" ht="12.75">
      <c r="Z747" s="2"/>
      <c r="AB747" s="2"/>
      <c r="AC747" s="2"/>
    </row>
    <row r="748" spans="26:29" ht="12.75">
      <c r="Z748" s="2"/>
      <c r="AB748" s="2"/>
      <c r="AC748" s="2"/>
    </row>
    <row r="749" spans="26:29" ht="12.75">
      <c r="Z749" s="2"/>
      <c r="AB749" s="2"/>
      <c r="AC749" s="2"/>
    </row>
    <row r="750" spans="26:29" ht="12.75">
      <c r="Z750" s="2"/>
      <c r="AB750" s="2"/>
      <c r="AC750" s="2"/>
    </row>
    <row r="751" spans="26:29" ht="12.75">
      <c r="Z751" s="2"/>
      <c r="AB751" s="2"/>
      <c r="AC751" s="2"/>
    </row>
    <row r="752" spans="26:29" ht="12.75">
      <c r="Z752" s="2"/>
      <c r="AB752" s="2"/>
      <c r="AC752" s="2"/>
    </row>
    <row r="753" spans="26:29" ht="12.75">
      <c r="Z753" s="2"/>
      <c r="AB753" s="2"/>
      <c r="AC753" s="2"/>
    </row>
    <row r="754" spans="26:29" ht="12.75">
      <c r="Z754" s="2"/>
      <c r="AB754" s="2"/>
      <c r="AC754" s="2"/>
    </row>
    <row r="755" spans="26:29" ht="12.75">
      <c r="Z755" s="2"/>
      <c r="AB755" s="2"/>
      <c r="AC755" s="2"/>
    </row>
    <row r="756" spans="26:29" ht="12.75">
      <c r="Z756" s="2"/>
      <c r="AB756" s="2"/>
      <c r="AC756" s="2"/>
    </row>
    <row r="757" spans="26:29" ht="12.75">
      <c r="Z757" s="2"/>
      <c r="AB757" s="2"/>
      <c r="AC757" s="2"/>
    </row>
    <row r="758" spans="26:29" ht="12.75">
      <c r="Z758" s="2"/>
      <c r="AB758" s="2"/>
      <c r="AC758" s="2"/>
    </row>
    <row r="759" spans="26:29" ht="12.75">
      <c r="Z759" s="2"/>
      <c r="AB759" s="2"/>
      <c r="AC759" s="2"/>
    </row>
    <row r="760" spans="26:29" ht="12.75">
      <c r="Z760" s="2"/>
      <c r="AB760" s="2"/>
      <c r="AC760" s="2"/>
    </row>
    <row r="761" spans="26:29" ht="12.75">
      <c r="Z761" s="2"/>
      <c r="AB761" s="2"/>
      <c r="AC761" s="2"/>
    </row>
    <row r="762" spans="26:29" ht="12.75">
      <c r="Z762" s="2"/>
      <c r="AB762" s="2"/>
      <c r="AC762" s="2"/>
    </row>
    <row r="763" spans="26:29" ht="12.75">
      <c r="Z763" s="2"/>
      <c r="AB763" s="2"/>
      <c r="AC763" s="2"/>
    </row>
    <row r="764" spans="26:29" ht="12.75">
      <c r="Z764" s="2"/>
      <c r="AB764" s="2"/>
      <c r="AC764" s="2"/>
    </row>
    <row r="765" spans="26:29" ht="12.75">
      <c r="Z765" s="2"/>
      <c r="AB765" s="2"/>
      <c r="AC765" s="2"/>
    </row>
    <row r="766" spans="26:29" ht="12.75">
      <c r="Z766" s="2"/>
      <c r="AB766" s="2"/>
      <c r="AC766" s="2"/>
    </row>
    <row r="767" spans="26:29" ht="12.75">
      <c r="Z767" s="2"/>
      <c r="AB767" s="2"/>
      <c r="AC767" s="2"/>
    </row>
    <row r="768" spans="26:29" ht="12.75">
      <c r="Z768" s="2"/>
      <c r="AB768" s="2"/>
      <c r="AC768" s="2"/>
    </row>
    <row r="769" spans="26:29" ht="12.75">
      <c r="Z769" s="2"/>
      <c r="AB769" s="2"/>
      <c r="AC769" s="2"/>
    </row>
    <row r="770" spans="26:29" ht="12.75">
      <c r="Z770" s="2"/>
      <c r="AB770" s="2"/>
      <c r="AC770" s="2"/>
    </row>
    <row r="771" spans="26:29" ht="12.75">
      <c r="Z771" s="2"/>
      <c r="AB771" s="2"/>
      <c r="AC771" s="2"/>
    </row>
    <row r="772" spans="28:29" ht="12.75">
      <c r="AB772" s="2"/>
      <c r="AC772" s="2"/>
    </row>
    <row r="773" spans="26:29" ht="12.75">
      <c r="Z773" s="2"/>
      <c r="AB773" s="2"/>
      <c r="AC773" s="2"/>
    </row>
    <row r="774" spans="26:29" ht="12.75">
      <c r="Z774" s="2"/>
      <c r="AB774" s="2"/>
      <c r="AC774" s="2"/>
    </row>
    <row r="775" spans="26:29" ht="12.75">
      <c r="Z775" s="2"/>
      <c r="AB775" s="2"/>
      <c r="AC775" s="2"/>
    </row>
    <row r="776" spans="26:29" ht="12.75">
      <c r="Z776" s="2"/>
      <c r="AB776" s="2"/>
      <c r="AC776" s="2"/>
    </row>
    <row r="777" spans="26:29" ht="12.75">
      <c r="Z777" s="2"/>
      <c r="AB777" s="2"/>
      <c r="AC777" s="2"/>
    </row>
    <row r="778" spans="26:29" ht="12.75">
      <c r="Z778" s="2"/>
      <c r="AB778" s="2"/>
      <c r="AC778" s="2"/>
    </row>
    <row r="779" spans="26:29" ht="12.75">
      <c r="Z779" s="2"/>
      <c r="AB779" s="2"/>
      <c r="AC779" s="2"/>
    </row>
    <row r="780" spans="26:29" ht="12.75">
      <c r="Z780" s="2"/>
      <c r="AB780" s="2"/>
      <c r="AC780" s="2"/>
    </row>
    <row r="781" spans="26:29" ht="12.75">
      <c r="Z781" s="2"/>
      <c r="AB781" s="2"/>
      <c r="AC781" s="2"/>
    </row>
    <row r="782" spans="26:29" ht="12.75">
      <c r="Z782" s="2"/>
      <c r="AB782" s="2"/>
      <c r="AC782" s="2"/>
    </row>
    <row r="783" spans="26:29" ht="12.75">
      <c r="Z783" s="2"/>
      <c r="AB783" s="2"/>
      <c r="AC783" s="2"/>
    </row>
    <row r="784" spans="26:29" ht="12.75">
      <c r="Z784" s="2"/>
      <c r="AB784" s="2"/>
      <c r="AC784" s="2"/>
    </row>
    <row r="785" spans="26:29" ht="12.75">
      <c r="Z785" s="2"/>
      <c r="AB785" s="2"/>
      <c r="AC785" s="2"/>
    </row>
    <row r="786" spans="26:29" ht="12.75">
      <c r="Z786" s="2"/>
      <c r="AB786" s="2"/>
      <c r="AC786" s="2"/>
    </row>
    <row r="787" spans="26:29" ht="12.75">
      <c r="Z787" s="2"/>
      <c r="AB787" s="2"/>
      <c r="AC787" s="2"/>
    </row>
    <row r="788" spans="26:29" ht="12.75">
      <c r="Z788" s="2"/>
      <c r="AB788" s="2"/>
      <c r="AC788" s="2"/>
    </row>
    <row r="789" spans="26:29" ht="12.75">
      <c r="Z789" s="2"/>
      <c r="AB789" s="2"/>
      <c r="AC789" s="2"/>
    </row>
    <row r="790" spans="26:29" ht="12.75">
      <c r="Z790" s="2"/>
      <c r="AB790" s="2"/>
      <c r="AC790" s="2"/>
    </row>
    <row r="791" spans="26:29" ht="12.75">
      <c r="Z791" s="2"/>
      <c r="AB791" s="2"/>
      <c r="AC791" s="2"/>
    </row>
    <row r="792" spans="26:29" ht="12.75">
      <c r="Z792" s="2"/>
      <c r="AB792" s="2"/>
      <c r="AC792" s="2"/>
    </row>
    <row r="793" spans="26:29" ht="12.75">
      <c r="Z793" s="2"/>
      <c r="AB793" s="2"/>
      <c r="AC793" s="2"/>
    </row>
    <row r="794" spans="26:29" ht="12.75">
      <c r="Z794" s="2"/>
      <c r="AB794" s="2"/>
      <c r="AC794" s="2"/>
    </row>
    <row r="795" spans="26:29" ht="12.75">
      <c r="Z795" s="2"/>
      <c r="AB795" s="2"/>
      <c r="AC795" s="2"/>
    </row>
    <row r="796" spans="26:29" ht="12.75">
      <c r="Z796" s="2"/>
      <c r="AB796" s="2"/>
      <c r="AC796" s="2"/>
    </row>
    <row r="797" spans="26:29" ht="12.75">
      <c r="Z797" s="2"/>
      <c r="AB797" s="2"/>
      <c r="AC797" s="2"/>
    </row>
    <row r="798" spans="26:29" ht="12.75">
      <c r="Z798" s="2"/>
      <c r="AB798" s="2"/>
      <c r="AC798" s="2"/>
    </row>
    <row r="799" spans="26:29" ht="12.75">
      <c r="Z799" s="2"/>
      <c r="AB799" s="2"/>
      <c r="AC799" s="2"/>
    </row>
    <row r="800" spans="26:29" ht="12.75">
      <c r="Z800" s="2"/>
      <c r="AB800" s="2"/>
      <c r="AC800" s="2"/>
    </row>
    <row r="801" spans="26:29" ht="12.75">
      <c r="Z801" s="2"/>
      <c r="AB801" s="2"/>
      <c r="AC801" s="2"/>
    </row>
    <row r="802" spans="26:29" ht="12.75">
      <c r="Z802" s="2"/>
      <c r="AB802" s="2"/>
      <c r="AC802" s="2"/>
    </row>
    <row r="803" spans="26:29" ht="12.75">
      <c r="Z803" s="2"/>
      <c r="AB803" s="2"/>
      <c r="AC803" s="2"/>
    </row>
    <row r="804" spans="26:29" ht="12.75">
      <c r="Z804" s="2"/>
      <c r="AB804" s="2"/>
      <c r="AC804" s="2"/>
    </row>
    <row r="805" spans="26:29" ht="12.75">
      <c r="Z805" s="2"/>
      <c r="AB805" s="2"/>
      <c r="AC805" s="2"/>
    </row>
    <row r="806" spans="26:29" ht="12.75">
      <c r="Z806" s="2"/>
      <c r="AB806" s="2"/>
      <c r="AC806" s="2"/>
    </row>
    <row r="807" spans="26:29" ht="12.75">
      <c r="Z807" s="2"/>
      <c r="AB807" s="2"/>
      <c r="AC807" s="2"/>
    </row>
    <row r="808" spans="26:29" ht="12.75">
      <c r="Z808" s="2"/>
      <c r="AB808" s="2"/>
      <c r="AC808" s="2"/>
    </row>
    <row r="809" spans="26:29" ht="12.75">
      <c r="Z809" s="2"/>
      <c r="AB809" s="2"/>
      <c r="AC809" s="2"/>
    </row>
    <row r="810" spans="26:29" ht="12.75">
      <c r="Z810" s="2"/>
      <c r="AB810" s="2"/>
      <c r="AC810" s="2"/>
    </row>
    <row r="811" spans="26:29" ht="12.75">
      <c r="Z811" s="2"/>
      <c r="AB811" s="2"/>
      <c r="AC811" s="2"/>
    </row>
    <row r="812" spans="26:29" ht="12.75">
      <c r="Z812" s="2"/>
      <c r="AB812" s="2"/>
      <c r="AC812" s="2"/>
    </row>
    <row r="813" spans="26:29" ht="12.75">
      <c r="Z813" s="2"/>
      <c r="AB813" s="2"/>
      <c r="AC813" s="2"/>
    </row>
    <row r="814" spans="26:29" ht="12.75">
      <c r="Z814" s="2"/>
      <c r="AB814" s="2"/>
      <c r="AC814" s="2"/>
    </row>
    <row r="815" spans="26:29" ht="12.75">
      <c r="Z815" s="2"/>
      <c r="AB815" s="2"/>
      <c r="AC815" s="2"/>
    </row>
    <row r="816" spans="26:29" ht="12.75">
      <c r="Z816" s="2"/>
      <c r="AB816" s="2"/>
      <c r="AC816" s="2"/>
    </row>
    <row r="817" spans="26:29" ht="12.75">
      <c r="Z817" s="2"/>
      <c r="AB817" s="2"/>
      <c r="AC817" s="2"/>
    </row>
    <row r="818" spans="26:29" ht="12.75">
      <c r="Z818" s="2"/>
      <c r="AB818" s="2"/>
      <c r="AC818" s="2"/>
    </row>
    <row r="819" spans="26:29" ht="12.75">
      <c r="Z819" s="2"/>
      <c r="AB819" s="2"/>
      <c r="AC819" s="2"/>
    </row>
    <row r="820" spans="26:29" ht="12.75">
      <c r="Z820" s="2"/>
      <c r="AB820" s="2"/>
      <c r="AC820" s="2"/>
    </row>
    <row r="821" spans="26:29" ht="12.75">
      <c r="Z821" s="2"/>
      <c r="AB821" s="2"/>
      <c r="AC821" s="2"/>
    </row>
    <row r="822" spans="26:29" ht="12.75">
      <c r="Z822" s="2"/>
      <c r="AB822" s="2"/>
      <c r="AC822" s="2"/>
    </row>
    <row r="823" spans="26:29" ht="12.75">
      <c r="Z823" s="2"/>
      <c r="AB823" s="2"/>
      <c r="AC823" s="2"/>
    </row>
    <row r="824" spans="26:29" ht="12.75">
      <c r="Z824" s="2"/>
      <c r="AB824" s="2"/>
      <c r="AC824" s="2"/>
    </row>
    <row r="825" spans="26:29" ht="12.75">
      <c r="Z825" s="2"/>
      <c r="AB825" s="2"/>
      <c r="AC825" s="2"/>
    </row>
    <row r="826" spans="26:29" ht="12.75">
      <c r="Z826" s="2"/>
      <c r="AB826" s="2"/>
      <c r="AC826" s="2"/>
    </row>
    <row r="827" spans="26:29" ht="12.75">
      <c r="Z827" s="2"/>
      <c r="AB827" s="2"/>
      <c r="AC827" s="2"/>
    </row>
    <row r="828" spans="26:29" ht="12.75">
      <c r="Z828" s="2"/>
      <c r="AB828" s="2"/>
      <c r="AC828" s="2"/>
    </row>
    <row r="829" spans="26:29" ht="12.75">
      <c r="Z829" s="2"/>
      <c r="AB829" s="2"/>
      <c r="AC829" s="2"/>
    </row>
    <row r="830" spans="26:29" ht="12.75">
      <c r="Z830" s="2"/>
      <c r="AB830" s="2"/>
      <c r="AC830" s="2"/>
    </row>
    <row r="831" spans="26:29" ht="12.75">
      <c r="Z831" s="2"/>
      <c r="AB831" s="2"/>
      <c r="AC831" s="2"/>
    </row>
    <row r="832" spans="26:29" ht="12.75">
      <c r="Z832" s="2"/>
      <c r="AB832" s="2"/>
      <c r="AC832" s="2"/>
    </row>
    <row r="833" spans="26:29" ht="12.75">
      <c r="Z833" s="2"/>
      <c r="AB833" s="2"/>
      <c r="AC833" s="2"/>
    </row>
    <row r="834" spans="26:29" ht="12.75">
      <c r="Z834" s="2"/>
      <c r="AB834" s="2"/>
      <c r="AC834" s="2"/>
    </row>
    <row r="835" spans="26:29" ht="12.75">
      <c r="Z835" s="2"/>
      <c r="AB835" s="2"/>
      <c r="AC835" s="2"/>
    </row>
    <row r="836" spans="26:29" ht="12.75">
      <c r="Z836" s="2"/>
      <c r="AB836" s="2"/>
      <c r="AC836" s="2"/>
    </row>
    <row r="837" spans="26:29" ht="12.75">
      <c r="Z837" s="2"/>
      <c r="AB837" s="2"/>
      <c r="AC837" s="2"/>
    </row>
    <row r="838" spans="26:29" ht="12.75">
      <c r="Z838" s="2"/>
      <c r="AB838" s="2"/>
      <c r="AC838" s="2"/>
    </row>
    <row r="839" spans="26:29" ht="12.75">
      <c r="Z839" s="2"/>
      <c r="AB839" s="2"/>
      <c r="AC839" s="2"/>
    </row>
    <row r="840" spans="26:29" ht="12.75">
      <c r="Z840" s="2"/>
      <c r="AB840" s="2"/>
      <c r="AC840" s="2"/>
    </row>
    <row r="841" spans="26:29" ht="12.75">
      <c r="Z841" s="2"/>
      <c r="AB841" s="2"/>
      <c r="AC841" s="2"/>
    </row>
    <row r="842" spans="26:29" ht="12.75">
      <c r="Z842" s="2"/>
      <c r="AB842" s="2"/>
      <c r="AC842" s="2"/>
    </row>
    <row r="843" spans="26:29" ht="12.75">
      <c r="Z843" s="2"/>
      <c r="AB843" s="2"/>
      <c r="AC843" s="2"/>
    </row>
    <row r="844" spans="26:29" ht="12.75">
      <c r="Z844" s="2"/>
      <c r="AB844" s="2"/>
      <c r="AC844" s="2"/>
    </row>
    <row r="845" spans="26:29" ht="12.75">
      <c r="Z845" s="2"/>
      <c r="AB845" s="2"/>
      <c r="AC845" s="2"/>
    </row>
    <row r="846" spans="26:29" ht="12.75">
      <c r="Z846" s="2"/>
      <c r="AB846" s="2"/>
      <c r="AC846" s="2"/>
    </row>
    <row r="847" spans="26:29" ht="12.75">
      <c r="Z847" s="2"/>
      <c r="AB847" s="2"/>
      <c r="AC847" s="2"/>
    </row>
    <row r="848" spans="26:29" ht="12.75">
      <c r="Z848" s="2"/>
      <c r="AB848" s="2"/>
      <c r="AC848" s="2"/>
    </row>
    <row r="849" spans="26:29" ht="12.75">
      <c r="Z849" s="2"/>
      <c r="AB849" s="2"/>
      <c r="AC849" s="2"/>
    </row>
    <row r="850" spans="26:29" ht="12.75">
      <c r="Z850" s="2"/>
      <c r="AB850" s="2"/>
      <c r="AC850" s="2"/>
    </row>
    <row r="851" spans="26:29" ht="12.75">
      <c r="Z851" s="2"/>
      <c r="AB851" s="2"/>
      <c r="AC851" s="2"/>
    </row>
    <row r="852" spans="26:29" ht="12.75">
      <c r="Z852" s="2"/>
      <c r="AB852" s="2"/>
      <c r="AC852" s="2"/>
    </row>
    <row r="853" spans="26:29" ht="12.75">
      <c r="Z853" s="2"/>
      <c r="AB853" s="2"/>
      <c r="AC853" s="2"/>
    </row>
    <row r="854" spans="26:29" ht="12.75">
      <c r="Z854" s="2"/>
      <c r="AB854" s="2"/>
      <c r="AC854" s="2"/>
    </row>
    <row r="855" spans="26:29" ht="12.75">
      <c r="Z855" s="2"/>
      <c r="AB855" s="2"/>
      <c r="AC855" s="2"/>
    </row>
    <row r="856" spans="26:29" ht="12.75">
      <c r="Z856" s="2"/>
      <c r="AB856" s="2"/>
      <c r="AC856" s="2"/>
    </row>
    <row r="857" spans="26:29" ht="12.75">
      <c r="Z857" s="2"/>
      <c r="AB857" s="2"/>
      <c r="AC857" s="2"/>
    </row>
    <row r="858" spans="26:29" ht="12.75">
      <c r="Z858" s="2"/>
      <c r="AB858" s="2"/>
      <c r="AC858" s="2"/>
    </row>
    <row r="859" spans="26:29" ht="12.75">
      <c r="Z859" s="2"/>
      <c r="AB859" s="2"/>
      <c r="AC859" s="2"/>
    </row>
    <row r="860" spans="26:29" ht="12.75">
      <c r="Z860" s="2"/>
      <c r="AB860" s="2"/>
      <c r="AC860" s="2"/>
    </row>
    <row r="861" spans="26:29" ht="12.75">
      <c r="Z861" s="2"/>
      <c r="AB861" s="2"/>
      <c r="AC861" s="2"/>
    </row>
    <row r="862" spans="26:29" ht="12.75">
      <c r="Z862" s="2"/>
      <c r="AB862" s="2"/>
      <c r="AC862" s="2"/>
    </row>
    <row r="863" spans="26:29" ht="12.75">
      <c r="Z863" s="2"/>
      <c r="AB863" s="2"/>
      <c r="AC863" s="2"/>
    </row>
    <row r="864" spans="26:29" ht="12.75">
      <c r="Z864" s="2"/>
      <c r="AB864" s="2"/>
      <c r="AC864" s="2"/>
    </row>
    <row r="865" spans="26:29" ht="12.75">
      <c r="Z865" s="2"/>
      <c r="AB865" s="2"/>
      <c r="AC865" s="2"/>
    </row>
    <row r="866" spans="26:29" ht="12.75">
      <c r="Z866" s="2"/>
      <c r="AB866" s="2"/>
      <c r="AC866" s="2"/>
    </row>
    <row r="867" spans="26:29" ht="12.75">
      <c r="Z867" s="2"/>
      <c r="AB867" s="2"/>
      <c r="AC867" s="2"/>
    </row>
    <row r="868" spans="26:29" ht="12.75">
      <c r="Z868" s="2"/>
      <c r="AB868" s="2"/>
      <c r="AC868" s="2"/>
    </row>
    <row r="869" spans="26:29" ht="12.75">
      <c r="Z869" s="2"/>
      <c r="AB869" s="2"/>
      <c r="AC869" s="2"/>
    </row>
    <row r="870" spans="26:29" ht="12.75">
      <c r="Z870" s="2"/>
      <c r="AB870" s="2"/>
      <c r="AC870" s="2"/>
    </row>
    <row r="871" spans="26:29" ht="12.75">
      <c r="Z871" s="2"/>
      <c r="AB871" s="2"/>
      <c r="AC871" s="2"/>
    </row>
    <row r="872" spans="26:29" ht="12.75">
      <c r="Z872" s="2"/>
      <c r="AB872" s="2"/>
      <c r="AC872" s="2"/>
    </row>
    <row r="873" spans="26:29" ht="12.75">
      <c r="Z873" s="2"/>
      <c r="AB873" s="2"/>
      <c r="AC873" s="2"/>
    </row>
    <row r="874" spans="26:29" ht="12.75">
      <c r="Z874" s="2"/>
      <c r="AB874" s="2"/>
      <c r="AC874" s="2"/>
    </row>
    <row r="875" spans="26:29" ht="12.75">
      <c r="Z875" s="2"/>
      <c r="AB875" s="2"/>
      <c r="AC875" s="2"/>
    </row>
    <row r="876" spans="26:29" ht="12.75">
      <c r="Z876" s="2"/>
      <c r="AB876" s="2"/>
      <c r="AC876" s="2"/>
    </row>
    <row r="877" spans="26:29" ht="12.75">
      <c r="Z877" s="2"/>
      <c r="AB877" s="2"/>
      <c r="AC877" s="2"/>
    </row>
    <row r="878" spans="26:29" ht="12.75">
      <c r="Z878" s="2"/>
      <c r="AB878" s="2"/>
      <c r="AC878" s="2"/>
    </row>
    <row r="879" spans="26:29" ht="12.75">
      <c r="Z879" s="2"/>
      <c r="AB879" s="2"/>
      <c r="AC879" s="2"/>
    </row>
    <row r="880" spans="26:29" ht="12.75">
      <c r="Z880" s="2"/>
      <c r="AB880" s="2"/>
      <c r="AC880" s="2"/>
    </row>
    <row r="881" spans="26:29" ht="12.75">
      <c r="Z881" s="2"/>
      <c r="AB881" s="2"/>
      <c r="AC881" s="2"/>
    </row>
    <row r="882" spans="26:29" ht="12.75">
      <c r="Z882" s="2"/>
      <c r="AB882" s="2"/>
      <c r="AC882" s="2"/>
    </row>
    <row r="883" spans="26:29" ht="12.75">
      <c r="Z883" s="2"/>
      <c r="AB883" s="2"/>
      <c r="AC883" s="2"/>
    </row>
    <row r="884" spans="26:29" ht="12.75">
      <c r="Z884" s="2"/>
      <c r="AB884" s="2"/>
      <c r="AC884" s="2"/>
    </row>
    <row r="885" spans="26:29" ht="12.75">
      <c r="Z885" s="2"/>
      <c r="AB885" s="2"/>
      <c r="AC885" s="2"/>
    </row>
    <row r="886" spans="26:29" ht="12.75">
      <c r="Z886" s="2"/>
      <c r="AB886" s="2"/>
      <c r="AC886" s="2"/>
    </row>
    <row r="887" spans="26:29" ht="12.75">
      <c r="Z887" s="2"/>
      <c r="AB887" s="2"/>
      <c r="AC887" s="2"/>
    </row>
    <row r="888" spans="26:29" ht="12.75">
      <c r="Z888" s="2"/>
      <c r="AB888" s="2"/>
      <c r="AC888" s="2"/>
    </row>
    <row r="889" spans="26:29" ht="12.75">
      <c r="Z889" s="2"/>
      <c r="AB889" s="2"/>
      <c r="AC889" s="2"/>
    </row>
    <row r="890" spans="26:29" ht="12.75">
      <c r="Z890" s="2"/>
      <c r="AB890" s="2"/>
      <c r="AC890" s="2"/>
    </row>
    <row r="891" spans="26:29" ht="12.75">
      <c r="Z891" s="2"/>
      <c r="AB891" s="2"/>
      <c r="AC891" s="2"/>
    </row>
    <row r="892" spans="26:29" ht="12.75">
      <c r="Z892" s="2"/>
      <c r="AB892" s="2"/>
      <c r="AC892" s="2"/>
    </row>
    <row r="893" spans="26:29" ht="12.75">
      <c r="Z893" s="2"/>
      <c r="AB893" s="2"/>
      <c r="AC893" s="2"/>
    </row>
    <row r="894" spans="26:29" ht="12.75">
      <c r="Z894" s="2"/>
      <c r="AB894" s="2"/>
      <c r="AC894" s="2"/>
    </row>
    <row r="895" spans="26:29" ht="12.75">
      <c r="Z895" s="2"/>
      <c r="AB895" s="2"/>
      <c r="AC895" s="2"/>
    </row>
    <row r="896" spans="26:29" ht="12.75">
      <c r="Z896" s="2"/>
      <c r="AB896" s="2"/>
      <c r="AC896" s="2"/>
    </row>
    <row r="897" spans="26:29" ht="12.75">
      <c r="Z897" s="2"/>
      <c r="AB897" s="2"/>
      <c r="AC897" s="2"/>
    </row>
    <row r="898" spans="26:29" ht="12.75">
      <c r="Z898" s="2"/>
      <c r="AB898" s="2"/>
      <c r="AC898" s="2"/>
    </row>
    <row r="899" spans="26:29" ht="12.75">
      <c r="Z899" s="2"/>
      <c r="AB899" s="2"/>
      <c r="AC899" s="2"/>
    </row>
    <row r="900" spans="26:29" ht="12.75">
      <c r="Z900" s="2"/>
      <c r="AB900" s="2"/>
      <c r="AC900" s="2"/>
    </row>
    <row r="901" spans="26:29" ht="12.75">
      <c r="Z901" s="2"/>
      <c r="AB901" s="2"/>
      <c r="AC901" s="2"/>
    </row>
    <row r="902" spans="26:29" ht="12.75">
      <c r="Z902" s="2"/>
      <c r="AB902" s="2"/>
      <c r="AC902" s="2"/>
    </row>
    <row r="903" spans="26:29" ht="12.75">
      <c r="Z903" s="2"/>
      <c r="AB903" s="2"/>
      <c r="AC903" s="2"/>
    </row>
    <row r="904" spans="26:29" ht="12.75">
      <c r="Z904" s="2"/>
      <c r="AB904" s="2"/>
      <c r="AC904" s="2"/>
    </row>
    <row r="905" spans="26:29" ht="12.75">
      <c r="Z905" s="2"/>
      <c r="AB905" s="2"/>
      <c r="AC905" s="2"/>
    </row>
    <row r="906" spans="26:29" ht="12.75">
      <c r="Z906" s="2"/>
      <c r="AB906" s="2"/>
      <c r="AC906" s="2"/>
    </row>
    <row r="907" spans="26:29" ht="12.75">
      <c r="Z907" s="2"/>
      <c r="AB907" s="2"/>
      <c r="AC907" s="2"/>
    </row>
    <row r="908" spans="26:29" ht="12.75">
      <c r="Z908" s="2"/>
      <c r="AB908" s="2"/>
      <c r="AC908" s="2"/>
    </row>
    <row r="909" spans="26:29" ht="12.75">
      <c r="Z909" s="2"/>
      <c r="AB909" s="2"/>
      <c r="AC909" s="2"/>
    </row>
    <row r="910" spans="26:29" ht="12.75">
      <c r="Z910" s="2"/>
      <c r="AB910" s="2"/>
      <c r="AC910" s="2"/>
    </row>
    <row r="911" spans="26:29" ht="12.75">
      <c r="Z911" s="2"/>
      <c r="AB911" s="2"/>
      <c r="AC911" s="2"/>
    </row>
    <row r="912" spans="26:29" ht="12.75">
      <c r="Z912" s="2"/>
      <c r="AB912" s="2"/>
      <c r="AC912" s="2"/>
    </row>
    <row r="913" spans="26:29" ht="12.75">
      <c r="Z913" s="2"/>
      <c r="AB913" s="2"/>
      <c r="AC913" s="2"/>
    </row>
    <row r="914" spans="26:29" ht="12.75">
      <c r="Z914" s="2"/>
      <c r="AB914" s="2"/>
      <c r="AC914" s="2"/>
    </row>
    <row r="915" spans="26:29" ht="12.75">
      <c r="Z915" s="2"/>
      <c r="AB915" s="2"/>
      <c r="AC915" s="2"/>
    </row>
    <row r="916" spans="26:29" ht="12.75">
      <c r="Z916" s="2"/>
      <c r="AB916" s="2"/>
      <c r="AC916" s="2"/>
    </row>
    <row r="917" spans="26:29" ht="12.75">
      <c r="Z917" s="2"/>
      <c r="AB917" s="2"/>
      <c r="AC917" s="2"/>
    </row>
    <row r="918" spans="26:29" ht="12.75">
      <c r="Z918" s="2"/>
      <c r="AB918" s="2"/>
      <c r="AC918" s="2"/>
    </row>
    <row r="919" spans="26:29" ht="12.75">
      <c r="Z919" s="2"/>
      <c r="AB919" s="2"/>
      <c r="AC919" s="2"/>
    </row>
    <row r="920" spans="26:29" ht="12.75">
      <c r="Z920" s="2"/>
      <c r="AB920" s="2"/>
      <c r="AC920" s="2"/>
    </row>
    <row r="921" spans="26:29" ht="12.75">
      <c r="Z921" s="2"/>
      <c r="AB921" s="2"/>
      <c r="AC921" s="2"/>
    </row>
    <row r="922" spans="26:29" ht="12.75">
      <c r="Z922" s="2"/>
      <c r="AB922" s="2"/>
      <c r="AC922" s="2"/>
    </row>
    <row r="923" spans="26:29" ht="12.75">
      <c r="Z923" s="2"/>
      <c r="AB923" s="2"/>
      <c r="AC923" s="2"/>
    </row>
    <row r="924" spans="26:29" ht="12.75">
      <c r="Z924" s="2"/>
      <c r="AB924" s="2"/>
      <c r="AC924" s="2"/>
    </row>
    <row r="925" spans="26:29" ht="12.75">
      <c r="Z925" s="2"/>
      <c r="AB925" s="2"/>
      <c r="AC925" s="2"/>
    </row>
    <row r="926" spans="26:29" ht="12.75">
      <c r="Z926" s="2"/>
      <c r="AB926" s="2"/>
      <c r="AC926" s="2"/>
    </row>
    <row r="927" spans="26:29" ht="12.75">
      <c r="Z927" s="2"/>
      <c r="AB927" s="2"/>
      <c r="AC927" s="2"/>
    </row>
    <row r="928" spans="26:29" ht="12.75">
      <c r="Z928" s="2"/>
      <c r="AB928" s="2"/>
      <c r="AC928" s="2"/>
    </row>
    <row r="929" spans="26:29" ht="12.75">
      <c r="Z929" s="2"/>
      <c r="AB929" s="2"/>
      <c r="AC929" s="2"/>
    </row>
    <row r="930" spans="26:29" ht="12.75">
      <c r="Z930" s="2"/>
      <c r="AB930" s="2"/>
      <c r="AC930" s="2"/>
    </row>
    <row r="931" spans="26:29" ht="12.75">
      <c r="Z931" s="2"/>
      <c r="AB931" s="2"/>
      <c r="AC931" s="2"/>
    </row>
    <row r="932" spans="26:29" ht="12.75">
      <c r="Z932" s="2"/>
      <c r="AB932" s="2"/>
      <c r="AC932" s="2"/>
    </row>
    <row r="933" spans="26:29" ht="12.75">
      <c r="Z933" s="2"/>
      <c r="AB933" s="2"/>
      <c r="AC933" s="2"/>
    </row>
    <row r="934" spans="26:29" ht="12.75">
      <c r="Z934" s="2"/>
      <c r="AB934" s="2"/>
      <c r="AC934" s="2"/>
    </row>
    <row r="935" spans="26:29" ht="12.75">
      <c r="Z935" s="2"/>
      <c r="AB935" s="2"/>
      <c r="AC935" s="2"/>
    </row>
    <row r="936" spans="28:29" ht="12.75">
      <c r="AB936" s="2"/>
      <c r="AC936" s="2"/>
    </row>
    <row r="937" spans="26:29" ht="12.75">
      <c r="Z937" s="2"/>
      <c r="AB937" s="2"/>
      <c r="AC937" s="2"/>
    </row>
    <row r="938" spans="26:29" ht="12.75">
      <c r="Z938" s="2"/>
      <c r="AB938" s="2"/>
      <c r="AC938" s="2"/>
    </row>
    <row r="939" spans="26:29" ht="12.75">
      <c r="Z939" s="2"/>
      <c r="AB939" s="2"/>
      <c r="AC939" s="2"/>
    </row>
    <row r="940" spans="26:29" ht="12.75">
      <c r="Z940" s="2"/>
      <c r="AB940" s="2"/>
      <c r="AC940" s="2"/>
    </row>
    <row r="941" spans="26:29" ht="12.75">
      <c r="Z941" s="2"/>
      <c r="AB941" s="2"/>
      <c r="AC941" s="2"/>
    </row>
    <row r="942" spans="26:29" ht="12.75">
      <c r="Z942" s="2"/>
      <c r="AB942" s="2"/>
      <c r="AC942" s="2"/>
    </row>
    <row r="943" spans="26:29" ht="12.75">
      <c r="Z943" s="2"/>
      <c r="AB943" s="2"/>
      <c r="AC943" s="2"/>
    </row>
    <row r="944" spans="26:29" ht="12.75">
      <c r="Z944" s="2"/>
      <c r="AB944" s="2"/>
      <c r="AC944" s="2"/>
    </row>
    <row r="945" spans="26:29" ht="12.75">
      <c r="Z945" s="2"/>
      <c r="AB945" s="2"/>
      <c r="AC945" s="2"/>
    </row>
    <row r="946" spans="26:29" ht="12.75">
      <c r="Z946" s="2"/>
      <c r="AB946" s="2"/>
      <c r="AC946" s="2"/>
    </row>
    <row r="947" spans="26:29" ht="12.75">
      <c r="Z947" s="2"/>
      <c r="AB947" s="2"/>
      <c r="AC947" s="2"/>
    </row>
    <row r="948" spans="26:29" ht="12.75">
      <c r="Z948" s="2"/>
      <c r="AB948" s="2"/>
      <c r="AC948" s="2"/>
    </row>
    <row r="949" spans="26:29" ht="12.75">
      <c r="Z949" s="2"/>
      <c r="AB949" s="2"/>
      <c r="AC949" s="2"/>
    </row>
    <row r="950" spans="26:29" ht="12.75">
      <c r="Z950" s="2"/>
      <c r="AB950" s="2"/>
      <c r="AC950" s="2"/>
    </row>
    <row r="951" spans="26:29" ht="12.75">
      <c r="Z951" s="2"/>
      <c r="AB951" s="2"/>
      <c r="AC951" s="2"/>
    </row>
    <row r="952" spans="26:29" ht="12.75">
      <c r="Z952" s="2"/>
      <c r="AB952" s="2"/>
      <c r="AC952" s="2"/>
    </row>
    <row r="953" spans="26:29" ht="12.75">
      <c r="Z953" s="2"/>
      <c r="AB953" s="2"/>
      <c r="AC953" s="2"/>
    </row>
    <row r="954" spans="26:29" ht="12.75">
      <c r="Z954" s="2"/>
      <c r="AB954" s="2"/>
      <c r="AC954" s="2"/>
    </row>
    <row r="955" spans="26:29" ht="12.75">
      <c r="Z955" s="2"/>
      <c r="AB955" s="2"/>
      <c r="AC955" s="2"/>
    </row>
    <row r="956" spans="26:29" ht="12.75">
      <c r="Z956" s="2"/>
      <c r="AB956" s="2"/>
      <c r="AC956" s="2"/>
    </row>
    <row r="957" spans="26:29" ht="12.75">
      <c r="Z957" s="2"/>
      <c r="AB957" s="2"/>
      <c r="AC957" s="2"/>
    </row>
    <row r="958" spans="26:29" ht="12.75">
      <c r="Z958" s="2"/>
      <c r="AB958" s="2"/>
      <c r="AC958" s="2"/>
    </row>
    <row r="959" spans="26:29" ht="12.75">
      <c r="Z959" s="2"/>
      <c r="AB959" s="2"/>
      <c r="AC959" s="2"/>
    </row>
    <row r="960" spans="26:29" ht="12.75">
      <c r="Z960" s="2"/>
      <c r="AB960" s="2"/>
      <c r="AC960" s="2"/>
    </row>
    <row r="961" spans="26:29" ht="12.75">
      <c r="Z961" s="2"/>
      <c r="AB961" s="2"/>
      <c r="AC961" s="2"/>
    </row>
    <row r="962" spans="26:29" ht="12.75">
      <c r="Z962" s="2"/>
      <c r="AB962" s="2"/>
      <c r="AC962" s="2"/>
    </row>
    <row r="963" spans="26:29" ht="12.75">
      <c r="Z963" s="2"/>
      <c r="AB963" s="2"/>
      <c r="AC963" s="2"/>
    </row>
    <row r="964" spans="26:29" ht="12.75">
      <c r="Z964" s="2"/>
      <c r="AB964" s="2"/>
      <c r="AC964" s="2"/>
    </row>
    <row r="965" spans="26:29" ht="12.75">
      <c r="Z965" s="2"/>
      <c r="AB965" s="2"/>
      <c r="AC965" s="2"/>
    </row>
    <row r="966" spans="26:29" ht="12.75">
      <c r="Z966" s="2"/>
      <c r="AB966" s="2"/>
      <c r="AC966" s="2"/>
    </row>
    <row r="967" spans="26:29" ht="12.75">
      <c r="Z967" s="2"/>
      <c r="AB967" s="2"/>
      <c r="AC967" s="2"/>
    </row>
    <row r="968" spans="26:29" ht="12.75">
      <c r="Z968" s="2"/>
      <c r="AB968" s="2"/>
      <c r="AC968" s="2"/>
    </row>
    <row r="969" spans="26:29" ht="12.75">
      <c r="Z969" s="2"/>
      <c r="AB969" s="2"/>
      <c r="AC969" s="2"/>
    </row>
    <row r="970" spans="26:29" ht="12.75">
      <c r="Z970" s="2"/>
      <c r="AB970" s="2"/>
      <c r="AC970" s="2"/>
    </row>
    <row r="971" spans="26:29" ht="12.75">
      <c r="Z971" s="2"/>
      <c r="AB971" s="2"/>
      <c r="AC971" s="2"/>
    </row>
    <row r="972" spans="26:29" ht="12.75">
      <c r="Z972" s="2"/>
      <c r="AB972" s="2"/>
      <c r="AC972" s="2"/>
    </row>
    <row r="973" spans="26:29" ht="12.75">
      <c r="Z973" s="2"/>
      <c r="AB973" s="2"/>
      <c r="AC973" s="2"/>
    </row>
    <row r="974" spans="26:29" ht="12.75">
      <c r="Z974" s="2"/>
      <c r="AB974" s="2"/>
      <c r="AC974" s="2"/>
    </row>
    <row r="975" spans="26:29" ht="12.75">
      <c r="Z975" s="2"/>
      <c r="AB975" s="2"/>
      <c r="AC975" s="2"/>
    </row>
    <row r="976" spans="26:29" ht="12.75">
      <c r="Z976" s="2"/>
      <c r="AB976" s="2"/>
      <c r="AC976" s="2"/>
    </row>
    <row r="977" spans="26:29" ht="12.75">
      <c r="Z977" s="2"/>
      <c r="AB977" s="2"/>
      <c r="AC977" s="2"/>
    </row>
    <row r="978" spans="26:29" ht="12.75">
      <c r="Z978" s="2"/>
      <c r="AB978" s="2"/>
      <c r="AC978" s="2"/>
    </row>
    <row r="979" spans="26:29" ht="12.75">
      <c r="Z979" s="2"/>
      <c r="AB979" s="2"/>
      <c r="AC979" s="2"/>
    </row>
    <row r="980" spans="26:29" ht="12.75">
      <c r="Z980" s="2"/>
      <c r="AB980" s="2"/>
      <c r="AC980" s="2"/>
    </row>
    <row r="981" spans="26:29" ht="12.75">
      <c r="Z981" s="2"/>
      <c r="AB981" s="2"/>
      <c r="AC981" s="2"/>
    </row>
    <row r="982" spans="26:29" ht="12.75">
      <c r="Z982" s="2"/>
      <c r="AB982" s="2"/>
      <c r="AC982" s="2"/>
    </row>
    <row r="983" spans="26:29" ht="12.75">
      <c r="Z983" s="2"/>
      <c r="AB983" s="2"/>
      <c r="AC983" s="2"/>
    </row>
    <row r="984" spans="26:29" ht="12.75">
      <c r="Z984" s="2"/>
      <c r="AB984" s="2"/>
      <c r="AC984" s="2"/>
    </row>
    <row r="985" spans="26:29" ht="12.75">
      <c r="Z985" s="2"/>
      <c r="AB985" s="2"/>
      <c r="AC985" s="2"/>
    </row>
    <row r="986" spans="26:29" ht="12.75">
      <c r="Z986" s="2"/>
      <c r="AB986" s="2"/>
      <c r="AC986" s="2"/>
    </row>
    <row r="987" spans="26:29" ht="12.75">
      <c r="Z987" s="2"/>
      <c r="AB987" s="2"/>
      <c r="AC987" s="2"/>
    </row>
    <row r="988" spans="26:29" ht="12.75">
      <c r="Z988" s="2"/>
      <c r="AB988" s="2"/>
      <c r="AC988" s="2"/>
    </row>
    <row r="989" spans="26:29" ht="12.75">
      <c r="Z989" s="2"/>
      <c r="AB989" s="2"/>
      <c r="AC989" s="2"/>
    </row>
    <row r="990" spans="26:29" ht="12.75">
      <c r="Z990" s="2"/>
      <c r="AB990" s="2"/>
      <c r="AC990" s="2"/>
    </row>
    <row r="991" spans="26:29" ht="12.75">
      <c r="Z991" s="2"/>
      <c r="AB991" s="2"/>
      <c r="AC991" s="2"/>
    </row>
    <row r="992" spans="26:29" ht="12.75">
      <c r="Z992" s="2"/>
      <c r="AB992" s="2"/>
      <c r="AC992" s="2"/>
    </row>
    <row r="993" spans="26:29" ht="12.75">
      <c r="Z993" s="2"/>
      <c r="AB993" s="2"/>
      <c r="AC993" s="2"/>
    </row>
    <row r="994" spans="26:29" ht="12.75">
      <c r="Z994" s="2"/>
      <c r="AB994" s="2"/>
      <c r="AC994" s="2"/>
    </row>
    <row r="995" spans="26:29" ht="12.75">
      <c r="Z995" s="2"/>
      <c r="AB995" s="2"/>
      <c r="AC995" s="2"/>
    </row>
    <row r="996" spans="26:29" ht="12.75">
      <c r="Z996" s="2"/>
      <c r="AB996" s="2"/>
      <c r="AC996" s="2"/>
    </row>
    <row r="997" spans="26:29" ht="12.75">
      <c r="Z997" s="2"/>
      <c r="AB997" s="2"/>
      <c r="AC997" s="2"/>
    </row>
    <row r="998" spans="26:29" ht="12.75">
      <c r="Z998" s="2"/>
      <c r="AB998" s="2"/>
      <c r="AC998" s="2"/>
    </row>
    <row r="999" spans="26:29" ht="12.75">
      <c r="Z999" s="2"/>
      <c r="AB999" s="2"/>
      <c r="AC999" s="2"/>
    </row>
    <row r="1000" spans="26:29" ht="12.75">
      <c r="Z1000" s="2"/>
      <c r="AB1000" s="2"/>
      <c r="AC1000" s="2"/>
    </row>
    <row r="1001" spans="26:29" ht="12.75">
      <c r="Z1001" s="2"/>
      <c r="AB1001" s="2"/>
      <c r="AC1001" s="2"/>
    </row>
    <row r="1002" spans="26:29" ht="12.75">
      <c r="Z1002" s="2"/>
      <c r="AB1002" s="2"/>
      <c r="AC1002" s="2"/>
    </row>
    <row r="1003" spans="26:29" ht="12.75">
      <c r="Z1003" s="2"/>
      <c r="AB1003" s="2"/>
      <c r="AC1003" s="2"/>
    </row>
    <row r="1004" spans="26:29" ht="12.75">
      <c r="Z1004" s="2"/>
      <c r="AB1004" s="2"/>
      <c r="AC1004" s="2"/>
    </row>
    <row r="1005" spans="26:29" ht="12.75">
      <c r="Z1005" s="2"/>
      <c r="AB1005" s="2"/>
      <c r="AC1005" s="2"/>
    </row>
    <row r="1006" spans="26:29" ht="12.75">
      <c r="Z1006" s="2"/>
      <c r="AB1006" s="2"/>
      <c r="AC1006" s="2"/>
    </row>
    <row r="1007" spans="26:29" ht="12.75">
      <c r="Z1007" s="2"/>
      <c r="AB1007" s="2"/>
      <c r="AC1007" s="2"/>
    </row>
    <row r="1008" spans="26:29" ht="12.75">
      <c r="Z1008" s="2"/>
      <c r="AB1008" s="2"/>
      <c r="AC1008" s="2"/>
    </row>
    <row r="1009" spans="26:29" ht="12.75">
      <c r="Z1009" s="2"/>
      <c r="AB1009" s="2"/>
      <c r="AC1009" s="2"/>
    </row>
    <row r="1010" spans="26:29" ht="12.75">
      <c r="Z1010" s="2"/>
      <c r="AB1010" s="2"/>
      <c r="AC1010" s="2"/>
    </row>
    <row r="1011" spans="26:29" ht="12.75">
      <c r="Z1011" s="2"/>
      <c r="AB1011" s="2"/>
      <c r="AC1011" s="2"/>
    </row>
    <row r="1012" spans="26:29" ht="12.75">
      <c r="Z1012" s="2"/>
      <c r="AB1012" s="2"/>
      <c r="AC1012" s="2"/>
    </row>
    <row r="1013" spans="26:29" ht="12.75">
      <c r="Z1013" s="2"/>
      <c r="AB1013" s="2"/>
      <c r="AC1013" s="2"/>
    </row>
    <row r="1014" spans="26:29" ht="12.75">
      <c r="Z1014" s="2"/>
      <c r="AB1014" s="2"/>
      <c r="AC1014" s="2"/>
    </row>
    <row r="1015" spans="26:29" ht="12.75">
      <c r="Z1015" s="2"/>
      <c r="AB1015" s="2"/>
      <c r="AC1015" s="2"/>
    </row>
    <row r="1016" spans="26:29" ht="12.75">
      <c r="Z1016" s="2"/>
      <c r="AB1016" s="2"/>
      <c r="AC1016" s="2"/>
    </row>
    <row r="1017" spans="26:29" ht="12.75">
      <c r="Z1017" s="2"/>
      <c r="AB1017" s="2"/>
      <c r="AC1017" s="2"/>
    </row>
    <row r="1018" spans="26:29" ht="12.75">
      <c r="Z1018" s="2"/>
      <c r="AB1018" s="2"/>
      <c r="AC1018" s="2"/>
    </row>
    <row r="1019" spans="26:29" ht="12.75">
      <c r="Z1019" s="2"/>
      <c r="AB1019" s="2"/>
      <c r="AC1019" s="2"/>
    </row>
    <row r="1020" spans="26:29" ht="12.75">
      <c r="Z1020" s="2"/>
      <c r="AB1020" s="2"/>
      <c r="AC1020" s="2"/>
    </row>
    <row r="1021" spans="26:29" ht="12.75">
      <c r="Z1021" s="2"/>
      <c r="AB1021" s="2"/>
      <c r="AC1021" s="2"/>
    </row>
    <row r="1022" spans="26:29" ht="12.75">
      <c r="Z1022" s="2"/>
      <c r="AB1022" s="2"/>
      <c r="AC1022" s="2"/>
    </row>
    <row r="1023" spans="26:29" ht="12.75">
      <c r="Z1023" s="2"/>
      <c r="AB1023" s="2"/>
      <c r="AC1023" s="2"/>
    </row>
    <row r="1024" spans="26:29" ht="12.75">
      <c r="Z1024" s="2"/>
      <c r="AB1024" s="2"/>
      <c r="AC1024" s="2"/>
    </row>
    <row r="1025" spans="26:29" ht="12.75">
      <c r="Z1025" s="2"/>
      <c r="AB1025" s="2"/>
      <c r="AC1025" s="2"/>
    </row>
    <row r="1026" spans="26:29" ht="12.75">
      <c r="Z1026" s="2"/>
      <c r="AB1026" s="2"/>
      <c r="AC1026" s="2"/>
    </row>
    <row r="1027" spans="26:29" ht="12.75">
      <c r="Z1027" s="2"/>
      <c r="AB1027" s="2"/>
      <c r="AC1027" s="2"/>
    </row>
    <row r="1028" spans="26:29" ht="12.75">
      <c r="Z1028" s="2"/>
      <c r="AB1028" s="2"/>
      <c r="AC1028" s="2"/>
    </row>
    <row r="1029" spans="26:29" ht="12.75">
      <c r="Z1029" s="2"/>
      <c r="AB1029" s="2"/>
      <c r="AC1029" s="2"/>
    </row>
    <row r="1030" spans="26:29" ht="12.75">
      <c r="Z1030" s="2"/>
      <c r="AB1030" s="2"/>
      <c r="AC1030" s="2"/>
    </row>
    <row r="1031" spans="28:29" ht="12.75">
      <c r="AB1031" s="2"/>
      <c r="AC1031" s="2"/>
    </row>
    <row r="1032" spans="26:29" ht="12.75">
      <c r="Z1032" s="2"/>
      <c r="AB1032" s="2"/>
      <c r="AC1032" s="2"/>
    </row>
    <row r="1033" spans="26:29" ht="12.75">
      <c r="Z1033" s="2"/>
      <c r="AB1033" s="2"/>
      <c r="AC1033" s="2"/>
    </row>
    <row r="1034" spans="26:29" ht="12.75">
      <c r="Z1034" s="2"/>
      <c r="AB1034" s="2"/>
      <c r="AC1034" s="2"/>
    </row>
    <row r="1035" spans="26:29" ht="12.75">
      <c r="Z1035" s="2"/>
      <c r="AB1035" s="2"/>
      <c r="AC1035" s="2"/>
    </row>
    <row r="1036" spans="26:29" ht="12.75">
      <c r="Z1036" s="2"/>
      <c r="AB1036" s="2"/>
      <c r="AC1036" s="2"/>
    </row>
    <row r="1037" spans="26:29" ht="12.75">
      <c r="Z1037" s="2"/>
      <c r="AB1037" s="2"/>
      <c r="AC1037" s="2"/>
    </row>
    <row r="1038" spans="26:29" ht="12.75">
      <c r="Z1038" s="2"/>
      <c r="AB1038" s="2"/>
      <c r="AC1038" s="2"/>
    </row>
    <row r="1039" spans="26:29" ht="12.75">
      <c r="Z1039" s="2"/>
      <c r="AB1039" s="2"/>
      <c r="AC1039" s="2"/>
    </row>
    <row r="1040" spans="26:29" ht="12.75">
      <c r="Z1040" s="2"/>
      <c r="AB1040" s="2"/>
      <c r="AC1040" s="2"/>
    </row>
    <row r="1041" spans="28:29" ht="12.75">
      <c r="AB1041" s="2"/>
      <c r="AC1041" s="2"/>
    </row>
    <row r="1042" spans="26:29" ht="12.75">
      <c r="Z1042" s="2"/>
      <c r="AB1042" s="2"/>
      <c r="AC1042" s="2"/>
    </row>
    <row r="1043" spans="26:29" ht="12.75">
      <c r="Z1043" s="2"/>
      <c r="AB1043" s="2"/>
      <c r="AC1043" s="2"/>
    </row>
    <row r="1044" spans="26:29" ht="12.75">
      <c r="Z1044" s="2"/>
      <c r="AB1044" s="2"/>
      <c r="AC1044" s="2"/>
    </row>
    <row r="1045" spans="26:29" ht="12.75">
      <c r="Z1045" s="2"/>
      <c r="AB1045" s="2"/>
      <c r="AC1045" s="2"/>
    </row>
    <row r="1046" spans="26:29" ht="12.75">
      <c r="Z1046" s="2"/>
      <c r="AB1046" s="2"/>
      <c r="AC1046" s="2"/>
    </row>
    <row r="1047" spans="26:29" ht="12.75">
      <c r="Z1047" s="2"/>
      <c r="AB1047" s="2"/>
      <c r="AC1047" s="2"/>
    </row>
    <row r="1048" spans="26:29" ht="12.75">
      <c r="Z1048" s="2"/>
      <c r="AB1048" s="2"/>
      <c r="AC1048" s="2"/>
    </row>
    <row r="1049" spans="26:29" ht="12.75">
      <c r="Z1049" s="2"/>
      <c r="AB1049" s="2"/>
      <c r="AC1049" s="2"/>
    </row>
    <row r="1050" spans="26:29" ht="12.75">
      <c r="Z1050" s="2"/>
      <c r="AB1050" s="2"/>
      <c r="AC1050" s="2"/>
    </row>
    <row r="1051" spans="26:29" ht="12.75">
      <c r="Z1051" s="2"/>
      <c r="AB1051" s="2"/>
      <c r="AC1051" s="2"/>
    </row>
    <row r="1052" spans="26:29" ht="12.75">
      <c r="Z1052" s="2"/>
      <c r="AB1052" s="2"/>
      <c r="AC1052" s="2"/>
    </row>
    <row r="1053" spans="28:29" ht="12.75">
      <c r="AB1053" s="2"/>
      <c r="AC1053" s="2"/>
    </row>
    <row r="1054" spans="26:29" ht="12.75">
      <c r="Z1054" s="2"/>
      <c r="AB1054" s="2"/>
      <c r="AC1054" s="2"/>
    </row>
    <row r="1055" spans="26:29" ht="12.75">
      <c r="Z1055" s="2"/>
      <c r="AB1055" s="2"/>
      <c r="AC1055" s="2"/>
    </row>
    <row r="1056" spans="26:29" ht="12.75">
      <c r="Z1056" s="2"/>
      <c r="AB1056" s="2"/>
      <c r="AC1056" s="2"/>
    </row>
    <row r="1057" spans="26:29" ht="12.75">
      <c r="Z1057" s="2"/>
      <c r="AB1057" s="2"/>
      <c r="AC1057" s="2"/>
    </row>
    <row r="1058" spans="26:29" ht="12.75">
      <c r="Z1058" s="2"/>
      <c r="AB1058" s="2"/>
      <c r="AC1058" s="2"/>
    </row>
    <row r="1059" spans="26:29" ht="12.75">
      <c r="Z1059" s="2"/>
      <c r="AB1059" s="2"/>
      <c r="AC1059" s="2"/>
    </row>
    <row r="1060" spans="26:29" ht="12.75">
      <c r="Z1060" s="2"/>
      <c r="AB1060" s="2"/>
      <c r="AC1060" s="2"/>
    </row>
    <row r="1061" spans="28:29" ht="12.75">
      <c r="AB1061" s="2"/>
      <c r="AC1061" s="2"/>
    </row>
    <row r="1062" spans="26:29" ht="12.75">
      <c r="Z1062" s="2"/>
      <c r="AB1062" s="2"/>
      <c r="AC1062" s="2"/>
    </row>
    <row r="1063" spans="26:29" ht="12.75">
      <c r="Z1063" s="2"/>
      <c r="AB1063" s="2"/>
      <c r="AC1063" s="2"/>
    </row>
    <row r="1064" spans="26:29" ht="12.75">
      <c r="Z1064" s="2"/>
      <c r="AB1064" s="2"/>
      <c r="AC1064" s="2"/>
    </row>
    <row r="1065" spans="26:29" ht="12.75">
      <c r="Z1065" s="2"/>
      <c r="AB1065" s="2"/>
      <c r="AC1065" s="2"/>
    </row>
    <row r="1066" spans="26:29" ht="12.75">
      <c r="Z1066" s="2"/>
      <c r="AB1066" s="2"/>
      <c r="AC1066" s="2"/>
    </row>
    <row r="1067" spans="26:29" ht="12.75">
      <c r="Z1067" s="2"/>
      <c r="AB1067" s="2"/>
      <c r="AC1067" s="2"/>
    </row>
    <row r="1068" spans="26:29" ht="12.75">
      <c r="Z1068" s="2"/>
      <c r="AB1068" s="2"/>
      <c r="AC1068" s="2"/>
    </row>
    <row r="1069" spans="26:29" ht="12.75">
      <c r="Z1069" s="2"/>
      <c r="AB1069" s="2"/>
      <c r="AC1069" s="2"/>
    </row>
    <row r="1070" spans="26:29" ht="12.75">
      <c r="Z1070" s="2"/>
      <c r="AB1070" s="2"/>
      <c r="AC1070" s="2"/>
    </row>
    <row r="1071" spans="26:29" ht="12.75">
      <c r="Z1071" s="2"/>
      <c r="AB1071" s="2"/>
      <c r="AC1071" s="2"/>
    </row>
    <row r="1072" spans="26:29" ht="12.75">
      <c r="Z1072" s="2"/>
      <c r="AB1072" s="2"/>
      <c r="AC1072" s="2"/>
    </row>
    <row r="1073" spans="26:29" ht="12.75">
      <c r="Z1073" s="2"/>
      <c r="AB1073" s="2"/>
      <c r="AC1073" s="2"/>
    </row>
    <row r="1074" spans="26:29" ht="12.75">
      <c r="Z1074" s="2"/>
      <c r="AB1074" s="2"/>
      <c r="AC1074" s="2"/>
    </row>
    <row r="1075" spans="26:29" ht="12.75">
      <c r="Z1075" s="2"/>
      <c r="AB1075" s="2"/>
      <c r="AC1075" s="2"/>
    </row>
    <row r="1076" spans="26:29" ht="12.75">
      <c r="Z1076" s="2"/>
      <c r="AB1076" s="2"/>
      <c r="AC1076" s="2"/>
    </row>
    <row r="1077" spans="26:29" ht="12.75">
      <c r="Z1077" s="2"/>
      <c r="AB1077" s="2"/>
      <c r="AC1077" s="2"/>
    </row>
    <row r="1078" spans="26:29" ht="12.75">
      <c r="Z1078" s="2"/>
      <c r="AB1078" s="2"/>
      <c r="AC1078" s="2"/>
    </row>
    <row r="1079" spans="26:29" ht="12.75">
      <c r="Z1079" s="2"/>
      <c r="AB1079" s="2"/>
      <c r="AC1079" s="2"/>
    </row>
    <row r="1080" spans="26:29" ht="12.75">
      <c r="Z1080" s="2"/>
      <c r="AB1080" s="2"/>
      <c r="AC1080" s="2"/>
    </row>
    <row r="1081" spans="26:29" ht="12.75">
      <c r="Z1081" s="2"/>
      <c r="AB1081" s="2"/>
      <c r="AC1081" s="2"/>
    </row>
    <row r="1082" spans="26:29" ht="12.75">
      <c r="Z1082" s="2"/>
      <c r="AB1082" s="2"/>
      <c r="AC1082" s="2"/>
    </row>
    <row r="1083" spans="26:29" ht="12.75">
      <c r="Z1083" s="2"/>
      <c r="AB1083" s="2"/>
      <c r="AC1083" s="2"/>
    </row>
    <row r="1084" spans="26:29" ht="12.75">
      <c r="Z1084" s="2"/>
      <c r="AB1084" s="2"/>
      <c r="AC1084" s="2"/>
    </row>
    <row r="1085" spans="26:29" ht="12.75">
      <c r="Z1085" s="2"/>
      <c r="AB1085" s="2"/>
      <c r="AC1085" s="2"/>
    </row>
    <row r="1086" spans="26:29" ht="12.75">
      <c r="Z1086" s="2"/>
      <c r="AB1086" s="2"/>
      <c r="AC1086" s="2"/>
    </row>
    <row r="1087" spans="26:29" ht="12.75">
      <c r="Z1087" s="2"/>
      <c r="AB1087" s="2"/>
      <c r="AC1087" s="2"/>
    </row>
    <row r="1088" spans="26:29" ht="12.75">
      <c r="Z1088" s="2"/>
      <c r="AB1088" s="2"/>
      <c r="AC1088" s="2"/>
    </row>
    <row r="1089" spans="26:29" ht="12.75">
      <c r="Z1089" s="2"/>
      <c r="AB1089" s="2"/>
      <c r="AC1089" s="2"/>
    </row>
    <row r="1090" spans="26:29" ht="12.75">
      <c r="Z1090" s="2"/>
      <c r="AB1090" s="2"/>
      <c r="AC1090" s="2"/>
    </row>
    <row r="1091" spans="26:29" ht="12.75">
      <c r="Z1091" s="2"/>
      <c r="AB1091" s="2"/>
      <c r="AC1091" s="2"/>
    </row>
    <row r="1092" spans="26:29" ht="12.75">
      <c r="Z1092" s="2"/>
      <c r="AB1092" s="2"/>
      <c r="AC1092" s="2"/>
    </row>
    <row r="1093" spans="26:29" ht="12.75">
      <c r="Z1093" s="2"/>
      <c r="AB1093" s="2"/>
      <c r="AC1093" s="2"/>
    </row>
    <row r="1094" spans="26:29" ht="12.75">
      <c r="Z1094" s="2"/>
      <c r="AB1094" s="2"/>
      <c r="AC1094" s="2"/>
    </row>
    <row r="1095" spans="26:29" ht="12.75">
      <c r="Z1095" s="2"/>
      <c r="AB1095" s="2"/>
      <c r="AC1095" s="2"/>
    </row>
    <row r="1096" spans="28:29" ht="12.75">
      <c r="AB1096" s="2"/>
      <c r="AC1096" s="2"/>
    </row>
    <row r="1097" spans="26:29" ht="12.75">
      <c r="Z1097" s="2"/>
      <c r="AB1097" s="2"/>
      <c r="AC1097" s="2"/>
    </row>
    <row r="1098" spans="26:29" ht="12.75">
      <c r="Z1098" s="2"/>
      <c r="AB1098" s="2"/>
      <c r="AC1098" s="2"/>
    </row>
    <row r="1099" spans="26:29" ht="12.75">
      <c r="Z1099" s="2"/>
      <c r="AB1099" s="2"/>
      <c r="AC1099" s="2"/>
    </row>
    <row r="1100" spans="26:29" ht="12.75">
      <c r="Z1100" s="2"/>
      <c r="AB1100" s="2"/>
      <c r="AC1100" s="2"/>
    </row>
    <row r="1101" spans="26:29" ht="12.75">
      <c r="Z1101" s="2"/>
      <c r="AB1101" s="2"/>
      <c r="AC1101" s="2"/>
    </row>
    <row r="1102" spans="28:29" ht="12.75">
      <c r="AB1102" s="2"/>
      <c r="AC1102" s="2"/>
    </row>
    <row r="1103" spans="26:29" ht="12.75">
      <c r="Z1103" s="2"/>
      <c r="AB1103" s="2"/>
      <c r="AC1103" s="2"/>
    </row>
    <row r="1104" spans="26:29" ht="12.75">
      <c r="Z1104" s="2"/>
      <c r="AB1104" s="2"/>
      <c r="AC1104" s="2"/>
    </row>
    <row r="1105" spans="26:29" ht="12.75">
      <c r="Z1105" s="2"/>
      <c r="AB1105" s="2"/>
      <c r="AC1105" s="2"/>
    </row>
    <row r="1106" spans="26:29" ht="12.75">
      <c r="Z1106" s="2"/>
      <c r="AB1106" s="2"/>
      <c r="AC1106" s="2"/>
    </row>
    <row r="1107" spans="26:29" ht="12.75">
      <c r="Z1107" s="2"/>
      <c r="AB1107" s="2"/>
      <c r="AC1107" s="2"/>
    </row>
    <row r="1108" spans="26:29" ht="12.75">
      <c r="Z1108" s="2"/>
      <c r="AB1108" s="2"/>
      <c r="AC1108" s="2"/>
    </row>
    <row r="1109" spans="26:29" ht="12.75">
      <c r="Z1109" s="2"/>
      <c r="AB1109" s="2"/>
      <c r="AC1109" s="2"/>
    </row>
    <row r="1110" spans="26:29" ht="12.75">
      <c r="Z1110" s="2"/>
      <c r="AB1110" s="2"/>
      <c r="AC1110" s="2"/>
    </row>
    <row r="1111" spans="26:29" ht="12.75">
      <c r="Z1111" s="2"/>
      <c r="AB1111" s="2"/>
      <c r="AC1111" s="2"/>
    </row>
    <row r="1112" spans="26:29" ht="12.75">
      <c r="Z1112" s="2"/>
      <c r="AB1112" s="2"/>
      <c r="AC1112" s="2"/>
    </row>
    <row r="1113" spans="26:29" ht="12.75">
      <c r="Z1113" s="2"/>
      <c r="AB1113" s="2"/>
      <c r="AC1113" s="2"/>
    </row>
    <row r="1114" spans="26:29" ht="12.75">
      <c r="Z1114" s="2"/>
      <c r="AB1114" s="2"/>
      <c r="AC1114" s="2"/>
    </row>
    <row r="1115" spans="26:29" ht="12.75">
      <c r="Z1115" s="2"/>
      <c r="AB1115" s="2"/>
      <c r="AC1115" s="2"/>
    </row>
    <row r="1116" spans="26:29" ht="12.75">
      <c r="Z1116" s="2"/>
      <c r="AB1116" s="2"/>
      <c r="AC1116" s="2"/>
    </row>
    <row r="1117" spans="26:29" ht="12.75">
      <c r="Z1117" s="2"/>
      <c r="AB1117" s="2"/>
      <c r="AC1117" s="2"/>
    </row>
    <row r="1118" spans="26:29" ht="12.75">
      <c r="Z1118" s="2"/>
      <c r="AB1118" s="2"/>
      <c r="AC1118" s="2"/>
    </row>
    <row r="1119" spans="26:29" ht="12.75">
      <c r="Z1119" s="2"/>
      <c r="AB1119" s="2"/>
      <c r="AC1119" s="2"/>
    </row>
    <row r="1120" spans="26:29" ht="12.75">
      <c r="Z1120" s="2"/>
      <c r="AB1120" s="2"/>
      <c r="AC1120" s="2"/>
    </row>
    <row r="1121" spans="26:29" ht="12.75">
      <c r="Z1121" s="2"/>
      <c r="AB1121" s="2"/>
      <c r="AC1121" s="2"/>
    </row>
    <row r="1122" spans="26:29" ht="12.75">
      <c r="Z1122" s="2"/>
      <c r="AB1122" s="2"/>
      <c r="AC1122" s="2"/>
    </row>
    <row r="1123" spans="26:29" ht="12.75">
      <c r="Z1123" s="2"/>
      <c r="AB1123" s="2"/>
      <c r="AC1123" s="2"/>
    </row>
    <row r="1124" spans="26:29" ht="12.75">
      <c r="Z1124" s="2"/>
      <c r="AB1124" s="2"/>
      <c r="AC1124" s="2"/>
    </row>
    <row r="1125" spans="26:29" ht="12.75">
      <c r="Z1125" s="2"/>
      <c r="AB1125" s="2"/>
      <c r="AC1125" s="2"/>
    </row>
    <row r="1126" spans="26:29" ht="12.75">
      <c r="Z1126" s="2"/>
      <c r="AB1126" s="2"/>
      <c r="AC1126" s="2"/>
    </row>
    <row r="1127" spans="26:29" ht="12.75">
      <c r="Z1127" s="2"/>
      <c r="AB1127" s="2"/>
      <c r="AC1127" s="2"/>
    </row>
    <row r="1128" spans="26:29" ht="12.75">
      <c r="Z1128" s="2"/>
      <c r="AB1128" s="2"/>
      <c r="AC1128" s="2"/>
    </row>
    <row r="1129" spans="26:29" ht="12.75">
      <c r="Z1129" s="2"/>
      <c r="AB1129" s="2"/>
      <c r="AC1129" s="2"/>
    </row>
    <row r="1130" spans="26:29" ht="12.75">
      <c r="Z1130" s="2"/>
      <c r="AB1130" s="2"/>
      <c r="AC1130" s="2"/>
    </row>
    <row r="1131" spans="26:29" ht="12.75">
      <c r="Z1131" s="2"/>
      <c r="AB1131" s="2"/>
      <c r="AC1131" s="2"/>
    </row>
    <row r="1132" spans="26:29" ht="12.75">
      <c r="Z1132" s="2"/>
      <c r="AB1132" s="2"/>
      <c r="AC1132" s="2"/>
    </row>
    <row r="1133" spans="26:29" ht="12.75">
      <c r="Z1133" s="2"/>
      <c r="AB1133" s="2"/>
      <c r="AC1133" s="2"/>
    </row>
    <row r="1134" spans="26:29" ht="12.75">
      <c r="Z1134" s="2"/>
      <c r="AB1134" s="2"/>
      <c r="AC1134" s="2"/>
    </row>
    <row r="1135" spans="26:29" ht="12.75">
      <c r="Z1135" s="2"/>
      <c r="AB1135" s="2"/>
      <c r="AC1135" s="2"/>
    </row>
    <row r="1136" spans="26:29" ht="12.75">
      <c r="Z1136" s="2"/>
      <c r="AB1136" s="2"/>
      <c r="AC1136" s="2"/>
    </row>
    <row r="1137" spans="26:29" ht="12.75">
      <c r="Z1137" s="2"/>
      <c r="AB1137" s="2"/>
      <c r="AC1137" s="2"/>
    </row>
    <row r="1138" spans="26:29" ht="12.75">
      <c r="Z1138" s="2"/>
      <c r="AB1138" s="2"/>
      <c r="AC1138" s="2"/>
    </row>
    <row r="1139" spans="26:29" ht="12.75">
      <c r="Z1139" s="2"/>
      <c r="AB1139" s="2"/>
      <c r="AC1139" s="2"/>
    </row>
    <row r="1140" spans="26:29" ht="12.75">
      <c r="Z1140" s="2"/>
      <c r="AB1140" s="2"/>
      <c r="AC1140" s="2"/>
    </row>
    <row r="1141" spans="26:29" ht="12.75">
      <c r="Z1141" s="2"/>
      <c r="AB1141" s="2"/>
      <c r="AC1141" s="2"/>
    </row>
    <row r="1142" spans="26:29" ht="12.75">
      <c r="Z1142" s="2"/>
      <c r="AB1142" s="2"/>
      <c r="AC1142" s="2"/>
    </row>
    <row r="1143" spans="26:29" ht="12.75">
      <c r="Z1143" s="2"/>
      <c r="AB1143" s="2"/>
      <c r="AC1143" s="2"/>
    </row>
    <row r="1144" spans="26:29" ht="12.75">
      <c r="Z1144" s="2"/>
      <c r="AB1144" s="2"/>
      <c r="AC1144" s="2"/>
    </row>
    <row r="1145" spans="26:29" ht="12.75">
      <c r="Z1145" s="2"/>
      <c r="AB1145" s="2"/>
      <c r="AC1145" s="2"/>
    </row>
    <row r="1146" spans="26:29" ht="12.75">
      <c r="Z1146" s="2"/>
      <c r="AB1146" s="2"/>
      <c r="AC1146" s="2"/>
    </row>
    <row r="1147" spans="26:29" ht="12.75">
      <c r="Z1147" s="2"/>
      <c r="AB1147" s="2"/>
      <c r="AC1147" s="2"/>
    </row>
    <row r="1148" spans="26:29" ht="12.75">
      <c r="Z1148" s="2"/>
      <c r="AB1148" s="2"/>
      <c r="AC1148" s="2"/>
    </row>
    <row r="1149" spans="26:29" ht="12.75">
      <c r="Z1149" s="2"/>
      <c r="AB1149" s="2"/>
      <c r="AC1149" s="2"/>
    </row>
    <row r="1150" spans="26:29" ht="12.75">
      <c r="Z1150" s="2"/>
      <c r="AB1150" s="2"/>
      <c r="AC1150" s="2"/>
    </row>
    <row r="1151" spans="26:29" ht="12.75">
      <c r="Z1151" s="2"/>
      <c r="AB1151" s="2"/>
      <c r="AC1151" s="2"/>
    </row>
    <row r="1152" spans="26:29" ht="12.75">
      <c r="Z1152" s="2"/>
      <c r="AB1152" s="2"/>
      <c r="AC1152" s="2"/>
    </row>
    <row r="1153" spans="26:29" ht="12.75">
      <c r="Z1153" s="2"/>
      <c r="AB1153" s="2"/>
      <c r="AC1153" s="2"/>
    </row>
    <row r="1154" spans="26:29" ht="12.75">
      <c r="Z1154" s="2"/>
      <c r="AB1154" s="2"/>
      <c r="AC1154" s="2"/>
    </row>
    <row r="1155" spans="26:29" ht="12.75">
      <c r="Z1155" s="2"/>
      <c r="AB1155" s="2"/>
      <c r="AC1155" s="2"/>
    </row>
    <row r="1156" spans="26:29" ht="12.75">
      <c r="Z1156" s="2"/>
      <c r="AB1156" s="2"/>
      <c r="AC1156" s="2"/>
    </row>
    <row r="1157" spans="26:29" ht="12.75">
      <c r="Z1157" s="2"/>
      <c r="AB1157" s="2"/>
      <c r="AC1157" s="2"/>
    </row>
    <row r="1158" spans="26:29" ht="12.75">
      <c r="Z1158" s="2"/>
      <c r="AB1158" s="2"/>
      <c r="AC1158" s="2"/>
    </row>
    <row r="1159" spans="26:29" ht="12.75">
      <c r="Z1159" s="2"/>
      <c r="AB1159" s="2"/>
      <c r="AC1159" s="2"/>
    </row>
    <row r="1160" spans="26:29" ht="12.75">
      <c r="Z1160" s="2"/>
      <c r="AB1160" s="2"/>
      <c r="AC1160" s="2"/>
    </row>
    <row r="1161" spans="26:29" ht="12.75">
      <c r="Z1161" s="2"/>
      <c r="AB1161" s="2"/>
      <c r="AC1161" s="2"/>
    </row>
    <row r="1162" spans="26:29" ht="12.75">
      <c r="Z1162" s="2"/>
      <c r="AB1162" s="2"/>
      <c r="AC1162" s="2"/>
    </row>
    <row r="1163" spans="28:29" ht="12.75">
      <c r="AB1163" s="2"/>
      <c r="AC1163" s="2"/>
    </row>
    <row r="1164" spans="26:29" ht="12.75">
      <c r="Z1164" s="2"/>
      <c r="AB1164" s="2"/>
      <c r="AC1164" s="2"/>
    </row>
    <row r="1165" spans="26:29" ht="12.75">
      <c r="Z1165" s="2"/>
      <c r="AB1165" s="2"/>
      <c r="AC1165" s="2"/>
    </row>
    <row r="1166" spans="26:29" ht="12.75">
      <c r="Z1166" s="2"/>
      <c r="AB1166" s="2"/>
      <c r="AC1166" s="2"/>
    </row>
    <row r="1167" spans="26:29" ht="12.75">
      <c r="Z1167" s="2"/>
      <c r="AB1167" s="2"/>
      <c r="AC1167" s="2"/>
    </row>
    <row r="1168" spans="26:29" ht="12.75">
      <c r="Z1168" s="2"/>
      <c r="AB1168" s="2"/>
      <c r="AC1168" s="2"/>
    </row>
    <row r="1169" spans="26:29" ht="12.75">
      <c r="Z1169" s="2"/>
      <c r="AB1169" s="2"/>
      <c r="AC1169" s="2"/>
    </row>
    <row r="1170" spans="26:29" ht="12.75">
      <c r="Z1170" s="2"/>
      <c r="AB1170" s="2"/>
      <c r="AC1170" s="2"/>
    </row>
    <row r="1171" spans="26:29" ht="12.75">
      <c r="Z1171" s="2"/>
      <c r="AB1171" s="2"/>
      <c r="AC1171" s="2"/>
    </row>
    <row r="1172" spans="26:29" ht="12.75">
      <c r="Z1172" s="2"/>
      <c r="AB1172" s="2"/>
      <c r="AC1172" s="2"/>
    </row>
    <row r="1173" spans="26:29" ht="12.75">
      <c r="Z1173" s="2"/>
      <c r="AB1173" s="2"/>
      <c r="AC1173" s="2"/>
    </row>
    <row r="1174" spans="26:29" ht="12.75">
      <c r="Z1174" s="2"/>
      <c r="AB1174" s="2"/>
      <c r="AC1174" s="2"/>
    </row>
    <row r="1175" spans="26:29" ht="12.75">
      <c r="Z1175" s="2"/>
      <c r="AB1175" s="2"/>
      <c r="AC1175" s="2"/>
    </row>
    <row r="1176" spans="26:29" ht="12.75">
      <c r="Z1176" s="2"/>
      <c r="AB1176" s="2"/>
      <c r="AC1176" s="2"/>
    </row>
    <row r="1177" spans="26:29" ht="12.75">
      <c r="Z1177" s="2"/>
      <c r="AB1177" s="2"/>
      <c r="AC1177" s="2"/>
    </row>
    <row r="1178" spans="26:29" ht="12.75">
      <c r="Z1178" s="2"/>
      <c r="AB1178" s="2"/>
      <c r="AC1178" s="2"/>
    </row>
    <row r="1179" spans="26:29" ht="12.75">
      <c r="Z1179" s="2"/>
      <c r="AB1179" s="2"/>
      <c r="AC1179" s="2"/>
    </row>
    <row r="1180" spans="26:29" ht="12.75">
      <c r="Z1180" s="2"/>
      <c r="AB1180" s="2"/>
      <c r="AC1180" s="2"/>
    </row>
    <row r="1181" spans="26:29" ht="12.75">
      <c r="Z1181" s="2"/>
      <c r="AB1181" s="2"/>
      <c r="AC1181" s="2"/>
    </row>
    <row r="1182" spans="26:29" ht="12.75">
      <c r="Z1182" s="2"/>
      <c r="AB1182" s="2"/>
      <c r="AC1182" s="2"/>
    </row>
    <row r="1183" spans="26:29" ht="12.75">
      <c r="Z1183" s="2"/>
      <c r="AB1183" s="2"/>
      <c r="AC1183" s="2"/>
    </row>
    <row r="1184" spans="26:29" ht="12.75">
      <c r="Z1184" s="2"/>
      <c r="AB1184" s="2"/>
      <c r="AC1184" s="2"/>
    </row>
    <row r="1185" spans="26:29" ht="12.75">
      <c r="Z1185" s="2"/>
      <c r="AB1185" s="2"/>
      <c r="AC1185" s="2"/>
    </row>
    <row r="1186" spans="26:29" ht="12.75">
      <c r="Z1186" s="2"/>
      <c r="AB1186" s="2"/>
      <c r="AC1186" s="2"/>
    </row>
    <row r="1187" spans="26:29" ht="12.75">
      <c r="Z1187" s="2"/>
      <c r="AB1187" s="2"/>
      <c r="AC1187" s="2"/>
    </row>
    <row r="1188" spans="26:29" ht="12.75">
      <c r="Z1188" s="2"/>
      <c r="AB1188" s="2"/>
      <c r="AC1188" s="2"/>
    </row>
    <row r="1189" spans="26:29" ht="12.75">
      <c r="Z1189" s="2"/>
      <c r="AB1189" s="2"/>
      <c r="AC1189" s="2"/>
    </row>
    <row r="1190" spans="26:29" ht="12.75">
      <c r="Z1190" s="2"/>
      <c r="AB1190" s="2"/>
      <c r="AC1190" s="2"/>
    </row>
    <row r="1191" spans="26:29" ht="12.75">
      <c r="Z1191" s="2"/>
      <c r="AB1191" s="2"/>
      <c r="AC1191" s="2"/>
    </row>
    <row r="1192" spans="26:29" ht="12.75">
      <c r="Z1192" s="2"/>
      <c r="AB1192" s="2"/>
      <c r="AC1192" s="2"/>
    </row>
    <row r="1193" spans="26:29" ht="12.75">
      <c r="Z1193" s="2"/>
      <c r="AB1193" s="2"/>
      <c r="AC1193" s="2"/>
    </row>
    <row r="1194" spans="26:29" ht="12.75">
      <c r="Z1194" s="2"/>
      <c r="AB1194" s="2"/>
      <c r="AC1194" s="2"/>
    </row>
    <row r="1195" spans="26:29" ht="12.75">
      <c r="Z1195" s="2"/>
      <c r="AB1195" s="2"/>
      <c r="AC1195" s="2"/>
    </row>
    <row r="1196" spans="26:29" ht="12.75">
      <c r="Z1196" s="2"/>
      <c r="AB1196" s="2"/>
      <c r="AC1196" s="2"/>
    </row>
    <row r="1197" spans="26:29" ht="12.75">
      <c r="Z1197" s="2"/>
      <c r="AB1197" s="2"/>
      <c r="AC1197" s="2"/>
    </row>
    <row r="1198" spans="26:29" ht="12.75">
      <c r="Z1198" s="2"/>
      <c r="AB1198" s="2"/>
      <c r="AC1198" s="2"/>
    </row>
    <row r="1199" spans="26:29" ht="12.75">
      <c r="Z1199" s="2"/>
      <c r="AB1199" s="2"/>
      <c r="AC1199" s="2"/>
    </row>
    <row r="1200" spans="26:29" ht="12.75">
      <c r="Z1200" s="2"/>
      <c r="AB1200" s="2"/>
      <c r="AC1200" s="2"/>
    </row>
    <row r="1201" spans="26:29" ht="12.75">
      <c r="Z1201" s="2"/>
      <c r="AB1201" s="2"/>
      <c r="AC1201" s="2"/>
    </row>
    <row r="1202" spans="26:29" ht="12.75">
      <c r="Z1202" s="2"/>
      <c r="AB1202" s="2"/>
      <c r="AC1202" s="2"/>
    </row>
    <row r="1203" spans="26:29" ht="12.75">
      <c r="Z1203" s="2"/>
      <c r="AB1203" s="2"/>
      <c r="AC1203" s="2"/>
    </row>
    <row r="1204" spans="28:29" ht="12.75">
      <c r="AB1204" s="2"/>
      <c r="AC1204" s="2"/>
    </row>
    <row r="1205" spans="26:29" ht="12.75">
      <c r="Z1205" s="2"/>
      <c r="AB1205" s="2"/>
      <c r="AC1205" s="2"/>
    </row>
    <row r="1206" spans="26:29" ht="12.75">
      <c r="Z1206" s="2"/>
      <c r="AB1206" s="2"/>
      <c r="AC1206" s="2"/>
    </row>
    <row r="1207" spans="26:29" ht="12.75">
      <c r="Z1207" s="2"/>
      <c r="AB1207" s="2"/>
      <c r="AC1207" s="2"/>
    </row>
    <row r="1208" spans="26:29" ht="12.75">
      <c r="Z1208" s="2"/>
      <c r="AB1208" s="2"/>
      <c r="AC1208" s="2"/>
    </row>
    <row r="1209" spans="26:29" ht="12.75">
      <c r="Z1209" s="2"/>
      <c r="AB1209" s="2"/>
      <c r="AC1209" s="2"/>
    </row>
    <row r="1210" spans="26:29" ht="12.75">
      <c r="Z1210" s="2"/>
      <c r="AB1210" s="2"/>
      <c r="AC1210" s="2"/>
    </row>
    <row r="1211" spans="26:29" ht="12.75">
      <c r="Z1211" s="2"/>
      <c r="AB1211" s="2"/>
      <c r="AC1211" s="2"/>
    </row>
    <row r="1212" spans="26:29" ht="12.75">
      <c r="Z1212" s="2"/>
      <c r="AB1212" s="2"/>
      <c r="AC1212" s="2"/>
    </row>
    <row r="1213" spans="26:29" ht="12.75">
      <c r="Z1213" s="2"/>
      <c r="AB1213" s="2"/>
      <c r="AC1213" s="2"/>
    </row>
    <row r="1214" spans="26:29" ht="12.75">
      <c r="Z1214" s="2"/>
      <c r="AB1214" s="2"/>
      <c r="AC1214" s="2"/>
    </row>
    <row r="1215" spans="26:29" ht="12.75">
      <c r="Z1215" s="2"/>
      <c r="AB1215" s="2"/>
      <c r="AC1215" s="2"/>
    </row>
    <row r="1216" spans="26:29" ht="12.75">
      <c r="Z1216" s="2"/>
      <c r="AB1216" s="2"/>
      <c r="AC1216" s="2"/>
    </row>
    <row r="1217" spans="26:29" ht="12.75">
      <c r="Z1217" s="2"/>
      <c r="AB1217" s="2"/>
      <c r="AC1217" s="2"/>
    </row>
    <row r="1218" spans="26:29" ht="12.75">
      <c r="Z1218" s="2"/>
      <c r="AB1218" s="2"/>
      <c r="AC1218" s="2"/>
    </row>
    <row r="1219" spans="26:29" ht="12.75">
      <c r="Z1219" s="2"/>
      <c r="AB1219" s="2"/>
      <c r="AC1219" s="2"/>
    </row>
    <row r="1220" spans="26:29" ht="12.75">
      <c r="Z1220" s="2"/>
      <c r="AB1220" s="2"/>
      <c r="AC1220" s="2"/>
    </row>
    <row r="1221" spans="26:29" ht="12.75">
      <c r="Z1221" s="2"/>
      <c r="AB1221" s="2"/>
      <c r="AC1221" s="2"/>
    </row>
    <row r="1222" spans="26:29" ht="12.75">
      <c r="Z1222" s="2"/>
      <c r="AB1222" s="2"/>
      <c r="AC1222" s="2"/>
    </row>
    <row r="1223" spans="26:29" ht="12.75">
      <c r="Z1223" s="2"/>
      <c r="AB1223" s="2"/>
      <c r="AC1223" s="2"/>
    </row>
    <row r="1224" spans="26:29" ht="12.75">
      <c r="Z1224" s="2"/>
      <c r="AB1224" s="2"/>
      <c r="AC1224" s="2"/>
    </row>
    <row r="1225" spans="26:29" ht="12.75">
      <c r="Z1225" s="2"/>
      <c r="AB1225" s="2"/>
      <c r="AC1225" s="2"/>
    </row>
    <row r="1226" spans="26:29" ht="12.75">
      <c r="Z1226" s="2"/>
      <c r="AB1226" s="2"/>
      <c r="AC1226" s="2"/>
    </row>
    <row r="1227" spans="26:29" ht="12.75">
      <c r="Z1227" s="2"/>
      <c r="AB1227" s="2"/>
      <c r="AC1227" s="2"/>
    </row>
    <row r="1228" spans="26:29" ht="12.75">
      <c r="Z1228" s="2"/>
      <c r="AB1228" s="2"/>
      <c r="AC1228" s="2"/>
    </row>
    <row r="1229" spans="26:29" ht="12.75">
      <c r="Z1229" s="2"/>
      <c r="AB1229" s="2"/>
      <c r="AC1229" s="2"/>
    </row>
    <row r="1230" spans="26:29" ht="12.75">
      <c r="Z1230" s="2"/>
      <c r="AB1230" s="2"/>
      <c r="AC1230" s="2"/>
    </row>
    <row r="1231" spans="26:29" ht="12.75">
      <c r="Z1231" s="2"/>
      <c r="AB1231" s="2"/>
      <c r="AC1231" s="2"/>
    </row>
    <row r="1232" spans="26:29" ht="12.75">
      <c r="Z1232" s="2"/>
      <c r="AB1232" s="2"/>
      <c r="AC1232" s="2"/>
    </row>
    <row r="1233" spans="26:29" ht="12.75">
      <c r="Z1233" s="2"/>
      <c r="AB1233" s="2"/>
      <c r="AC1233" s="2"/>
    </row>
    <row r="1234" spans="26:29" ht="12.75">
      <c r="Z1234" s="2"/>
      <c r="AB1234" s="2"/>
      <c r="AC1234" s="2"/>
    </row>
    <row r="1235" spans="26:29" ht="12.75">
      <c r="Z1235" s="2"/>
      <c r="AB1235" s="2"/>
      <c r="AC1235" s="2"/>
    </row>
    <row r="1236" spans="26:29" ht="12.75">
      <c r="Z1236" s="2"/>
      <c r="AB1236" s="2"/>
      <c r="AC1236" s="2"/>
    </row>
    <row r="1237" spans="26:29" ht="12.75">
      <c r="Z1237" s="2"/>
      <c r="AB1237" s="2"/>
      <c r="AC1237" s="2"/>
    </row>
    <row r="1238" spans="26:29" ht="12.75">
      <c r="Z1238" s="2"/>
      <c r="AB1238" s="2"/>
      <c r="AC1238" s="2"/>
    </row>
    <row r="1239" spans="26:29" ht="12.75">
      <c r="Z1239" s="2"/>
      <c r="AB1239" s="2"/>
      <c r="AC1239" s="2"/>
    </row>
    <row r="1240" spans="26:29" ht="12.75">
      <c r="Z1240" s="2"/>
      <c r="AB1240" s="2"/>
      <c r="AC1240" s="2"/>
    </row>
    <row r="1241" spans="26:29" ht="12.75">
      <c r="Z1241" s="2"/>
      <c r="AB1241" s="2"/>
      <c r="AC1241" s="2"/>
    </row>
    <row r="1242" spans="28:29" ht="12.75">
      <c r="AB1242" s="2"/>
      <c r="AC1242" s="2"/>
    </row>
    <row r="1243" spans="26:29" ht="12.75">
      <c r="Z1243" s="2"/>
      <c r="AB1243" s="2"/>
      <c r="AC1243" s="2"/>
    </row>
    <row r="1244" spans="26:29" ht="12.75">
      <c r="Z1244" s="2"/>
      <c r="AB1244" s="2"/>
      <c r="AC1244" s="2"/>
    </row>
    <row r="1245" spans="26:29" ht="12.75">
      <c r="Z1245" s="2"/>
      <c r="AB1245" s="2"/>
      <c r="AC1245" s="2"/>
    </row>
    <row r="1246" spans="26:29" ht="12.75">
      <c r="Z1246" s="2"/>
      <c r="AB1246" s="2"/>
      <c r="AC1246" s="2"/>
    </row>
    <row r="1247" spans="26:29" ht="12.75">
      <c r="Z1247" s="2"/>
      <c r="AB1247" s="2"/>
      <c r="AC1247" s="2"/>
    </row>
    <row r="1248" spans="26:29" ht="12.75">
      <c r="Z1248" s="2"/>
      <c r="AB1248" s="2"/>
      <c r="AC1248" s="2"/>
    </row>
    <row r="1249" spans="26:29" ht="12.75">
      <c r="Z1249" s="2"/>
      <c r="AB1249" s="2"/>
      <c r="AC1249" s="2"/>
    </row>
    <row r="1250" spans="26:29" ht="12.75">
      <c r="Z1250" s="2"/>
      <c r="AB1250" s="2"/>
      <c r="AC1250" s="2"/>
    </row>
    <row r="1251" spans="26:29" ht="12.75">
      <c r="Z1251" s="2"/>
      <c r="AB1251" s="2"/>
      <c r="AC1251" s="2"/>
    </row>
    <row r="1252" spans="26:29" ht="12.75">
      <c r="Z1252" s="2"/>
      <c r="AB1252" s="2"/>
      <c r="AC1252" s="2"/>
    </row>
    <row r="1253" spans="28:29" ht="12.75">
      <c r="AB1253" s="2"/>
      <c r="AC1253" s="2"/>
    </row>
    <row r="1254" spans="28:29" ht="12.75">
      <c r="AB1254" s="2"/>
      <c r="AC1254" s="2"/>
    </row>
    <row r="1255" spans="28:29" ht="12.75">
      <c r="AB1255" s="2"/>
      <c r="AC1255" s="2"/>
    </row>
    <row r="1256" spans="28:29" ht="12.75">
      <c r="AB1256" s="2"/>
      <c r="AC1256" s="2"/>
    </row>
    <row r="1257" spans="28:29" ht="12.75">
      <c r="AB1257" s="2"/>
      <c r="AC1257" s="2"/>
    </row>
    <row r="1258" spans="28:29" ht="12.75">
      <c r="AB1258" s="2"/>
      <c r="AC1258" s="2"/>
    </row>
    <row r="1259" spans="28:29" ht="12.75">
      <c r="AB1259" s="2"/>
      <c r="AC1259" s="2"/>
    </row>
    <row r="1260" spans="28:29" ht="12.75">
      <c r="AB1260" s="2"/>
      <c r="AC1260" s="2"/>
    </row>
    <row r="1261" spans="28:29" ht="12.75">
      <c r="AB1261" s="2"/>
      <c r="AC1261" s="2"/>
    </row>
    <row r="1262" spans="28:29" ht="12.75">
      <c r="AB1262" s="2"/>
      <c r="AC1262" s="2"/>
    </row>
    <row r="1263" spans="28:29" ht="12.75">
      <c r="AB1263" s="2"/>
      <c r="AC1263" s="2"/>
    </row>
    <row r="1264" spans="26:29" ht="12.75">
      <c r="Z1264" s="2"/>
      <c r="AB1264" s="2"/>
      <c r="AC1264" s="2"/>
    </row>
    <row r="1265" spans="26:29" ht="12.75">
      <c r="Z1265" s="2"/>
      <c r="AB1265" s="2"/>
      <c r="AC1265" s="2"/>
    </row>
    <row r="1266" spans="26:29" ht="12.75">
      <c r="Z1266" s="2"/>
      <c r="AB1266" s="2"/>
      <c r="AC1266" s="2"/>
    </row>
    <row r="1267" spans="26:29" ht="12.75">
      <c r="Z1267" s="2"/>
      <c r="AB1267" s="2"/>
      <c r="AC1267" s="2"/>
    </row>
    <row r="1268" spans="26:29" ht="12.75">
      <c r="Z1268" s="2"/>
      <c r="AB1268" s="2"/>
      <c r="AC1268" s="2"/>
    </row>
    <row r="1269" spans="26:29" ht="12.75">
      <c r="Z1269" s="2"/>
      <c r="AB1269" s="2"/>
      <c r="AC1269" s="2"/>
    </row>
    <row r="1270" spans="26:29" ht="12.75">
      <c r="Z1270" s="2"/>
      <c r="AB1270" s="2"/>
      <c r="AC1270" s="2"/>
    </row>
    <row r="1271" spans="26:29" ht="12.75">
      <c r="Z1271" s="2"/>
      <c r="AB1271" s="2"/>
      <c r="AC1271" s="2"/>
    </row>
    <row r="1272" spans="26:29" ht="12.75">
      <c r="Z1272" s="2"/>
      <c r="AB1272" s="2"/>
      <c r="AC1272" s="2"/>
    </row>
    <row r="1273" spans="26:29" ht="12.75">
      <c r="Z1273" s="2"/>
      <c r="AB1273" s="2"/>
      <c r="AC1273" s="2"/>
    </row>
    <row r="1274" spans="26:29" ht="12.75">
      <c r="Z1274" s="2"/>
      <c r="AB1274" s="2"/>
      <c r="AC1274" s="2"/>
    </row>
    <row r="1275" spans="26:29" ht="12.75">
      <c r="Z1275" s="2"/>
      <c r="AB1275" s="2"/>
      <c r="AC1275" s="2"/>
    </row>
    <row r="1276" spans="26:29" ht="12.75">
      <c r="Z1276" s="2"/>
      <c r="AB1276" s="2"/>
      <c r="AC1276" s="2"/>
    </row>
    <row r="1277" spans="26:29" ht="12.75">
      <c r="Z1277" s="2"/>
      <c r="AB1277" s="2"/>
      <c r="AC1277" s="2"/>
    </row>
    <row r="1278" spans="26:29" ht="12.75">
      <c r="Z1278" s="2"/>
      <c r="AB1278" s="2"/>
      <c r="AC1278" s="2"/>
    </row>
    <row r="1279" spans="26:29" ht="12.75">
      <c r="Z1279" s="2"/>
      <c r="AB1279" s="2"/>
      <c r="AC1279" s="2"/>
    </row>
    <row r="1280" spans="26:29" ht="12.75">
      <c r="Z1280" s="2"/>
      <c r="AB1280" s="2"/>
      <c r="AC1280" s="2"/>
    </row>
    <row r="1281" spans="26:29" ht="12.75">
      <c r="Z1281" s="2"/>
      <c r="AB1281" s="2"/>
      <c r="AC1281" s="2"/>
    </row>
    <row r="1282" spans="26:29" ht="12.75">
      <c r="Z1282" s="2"/>
      <c r="AB1282" s="2"/>
      <c r="AC1282" s="2"/>
    </row>
    <row r="1283" spans="26:29" ht="12.75">
      <c r="Z1283" s="2"/>
      <c r="AB1283" s="2"/>
      <c r="AC1283" s="2"/>
    </row>
    <row r="1284" spans="26:29" ht="12.75">
      <c r="Z1284" s="2"/>
      <c r="AB1284" s="2"/>
      <c r="AC1284" s="2"/>
    </row>
    <row r="1285" spans="26:29" ht="12.75">
      <c r="Z1285" s="2"/>
      <c r="AB1285" s="2"/>
      <c r="AC1285" s="2"/>
    </row>
    <row r="1286" spans="26:29" ht="12.75">
      <c r="Z1286" s="2"/>
      <c r="AB1286" s="2"/>
      <c r="AC1286" s="2"/>
    </row>
    <row r="1287" spans="26:29" ht="12.75">
      <c r="Z1287" s="2"/>
      <c r="AB1287" s="2"/>
      <c r="AC1287" s="2"/>
    </row>
    <row r="1288" spans="26:29" ht="12.75">
      <c r="Z1288" s="2"/>
      <c r="AB1288" s="2"/>
      <c r="AC1288" s="2"/>
    </row>
    <row r="1289" spans="26:29" ht="12.75">
      <c r="Z1289" s="2"/>
      <c r="AB1289" s="2"/>
      <c r="AC1289" s="2"/>
    </row>
    <row r="1290" spans="26:29" ht="12.75">
      <c r="Z1290" s="2"/>
      <c r="AB1290" s="2"/>
      <c r="AC1290" s="2"/>
    </row>
    <row r="1291" spans="26:29" ht="12.75">
      <c r="Z1291" s="2"/>
      <c r="AB1291" s="2"/>
      <c r="AC1291" s="2"/>
    </row>
    <row r="1292" spans="26:29" ht="12.75">
      <c r="Z1292" s="2"/>
      <c r="AB1292" s="2"/>
      <c r="AC1292" s="2"/>
    </row>
    <row r="1293" spans="26:29" ht="12.75">
      <c r="Z1293" s="2"/>
      <c r="AB1293" s="2"/>
      <c r="AC1293" s="2"/>
    </row>
    <row r="1294" spans="26:29" ht="12.75">
      <c r="Z1294" s="2"/>
      <c r="AB1294" s="2"/>
      <c r="AC1294" s="2"/>
    </row>
    <row r="1295" spans="26:29" ht="12.75">
      <c r="Z1295" s="2"/>
      <c r="AB1295" s="2"/>
      <c r="AC1295" s="2"/>
    </row>
    <row r="1296" spans="26:29" ht="12.75">
      <c r="Z1296" s="2"/>
      <c r="AB1296" s="2"/>
      <c r="AC1296" s="2"/>
    </row>
    <row r="1297" spans="26:29" ht="12.75">
      <c r="Z1297" s="2"/>
      <c r="AB1297" s="2"/>
      <c r="AC1297" s="2"/>
    </row>
    <row r="1298" spans="26:29" ht="12.75">
      <c r="Z1298" s="2"/>
      <c r="AB1298" s="2"/>
      <c r="AC1298" s="2"/>
    </row>
    <row r="1299" spans="26:29" ht="12.75">
      <c r="Z1299" s="2"/>
      <c r="AB1299" s="2"/>
      <c r="AC1299" s="2"/>
    </row>
    <row r="1300" spans="26:29" ht="12.75">
      <c r="Z1300" s="2"/>
      <c r="AB1300" s="2"/>
      <c r="AC1300" s="2"/>
    </row>
    <row r="1301" spans="26:29" ht="12.75">
      <c r="Z1301" s="2"/>
      <c r="AB1301" s="2"/>
      <c r="AC1301" s="2"/>
    </row>
    <row r="1302" spans="26:29" ht="12.75">
      <c r="Z1302" s="2"/>
      <c r="AB1302" s="2"/>
      <c r="AC1302" s="2"/>
    </row>
    <row r="1303" spans="26:29" ht="12.75">
      <c r="Z1303" s="2"/>
      <c r="AB1303" s="2"/>
      <c r="AC1303" s="2"/>
    </row>
    <row r="1304" spans="26:29" ht="12.75">
      <c r="Z1304" s="2"/>
      <c r="AB1304" s="2"/>
      <c r="AC1304" s="2"/>
    </row>
    <row r="1305" spans="26:29" ht="12.75">
      <c r="Z1305" s="2"/>
      <c r="AB1305" s="2"/>
      <c r="AC1305" s="2"/>
    </row>
    <row r="1306" spans="28:29" ht="12.75">
      <c r="AB1306" s="2"/>
      <c r="AC1306" s="2"/>
    </row>
    <row r="1307" spans="26:29" ht="12.75">
      <c r="Z1307" s="2"/>
      <c r="AB1307" s="2"/>
      <c r="AC1307" s="2"/>
    </row>
    <row r="1308" spans="26:29" ht="12.75">
      <c r="Z1308" s="2"/>
      <c r="AB1308" s="2"/>
      <c r="AC1308" s="2"/>
    </row>
    <row r="1309" spans="26:29" ht="12.75">
      <c r="Z1309" s="2"/>
      <c r="AB1309" s="2"/>
      <c r="AC1309" s="2"/>
    </row>
    <row r="1310" spans="26:29" ht="12.75">
      <c r="Z1310" s="2"/>
      <c r="AB1310" s="2"/>
      <c r="AC1310" s="2"/>
    </row>
    <row r="1311" spans="26:29" ht="12.75">
      <c r="Z1311" s="2"/>
      <c r="AB1311" s="2"/>
      <c r="AC1311" s="2"/>
    </row>
    <row r="1312" spans="26:29" ht="12.75">
      <c r="Z1312" s="2"/>
      <c r="AB1312" s="2"/>
      <c r="AC1312" s="2"/>
    </row>
    <row r="1313" spans="26:29" ht="12.75">
      <c r="Z1313" s="2"/>
      <c r="AB1313" s="2"/>
      <c r="AC1313" s="2"/>
    </row>
    <row r="1314" spans="26:29" ht="12.75">
      <c r="Z1314" s="2"/>
      <c r="AB1314" s="2"/>
      <c r="AC1314" s="2"/>
    </row>
    <row r="1315" spans="26:29" ht="12.75">
      <c r="Z1315" s="2"/>
      <c r="AB1315" s="2"/>
      <c r="AC1315" s="2"/>
    </row>
    <row r="1316" spans="26:29" ht="12.75">
      <c r="Z1316" s="2"/>
      <c r="AB1316" s="2"/>
      <c r="AC1316" s="2"/>
    </row>
    <row r="1317" spans="26:29" ht="12.75">
      <c r="Z1317" s="2"/>
      <c r="AB1317" s="2"/>
      <c r="AC1317" s="2"/>
    </row>
    <row r="1318" spans="26:29" ht="12.75">
      <c r="Z1318" s="2"/>
      <c r="AB1318" s="2"/>
      <c r="AC1318" s="2"/>
    </row>
    <row r="1319" spans="26:29" ht="12.75">
      <c r="Z1319" s="2"/>
      <c r="AB1319" s="2"/>
      <c r="AC1319" s="2"/>
    </row>
    <row r="1320" spans="26:29" ht="12.75">
      <c r="Z1320" s="2"/>
      <c r="AB1320" s="2"/>
      <c r="AC1320" s="2"/>
    </row>
    <row r="1321" spans="26:29" ht="12.75">
      <c r="Z1321" s="2"/>
      <c r="AB1321" s="2"/>
      <c r="AC1321" s="2"/>
    </row>
    <row r="1322" spans="26:29" ht="12.75">
      <c r="Z1322" s="2"/>
      <c r="AB1322" s="2"/>
      <c r="AC1322" s="2"/>
    </row>
    <row r="1323" spans="26:29" ht="12.75">
      <c r="Z1323" s="2"/>
      <c r="AB1323" s="2"/>
      <c r="AC1323" s="2"/>
    </row>
    <row r="1324" spans="26:29" ht="12.75">
      <c r="Z1324" s="2"/>
      <c r="AB1324" s="2"/>
      <c r="AC1324" s="2"/>
    </row>
    <row r="1325" spans="26:29" ht="12.75">
      <c r="Z1325" s="2"/>
      <c r="AB1325" s="2"/>
      <c r="AC1325" s="2"/>
    </row>
    <row r="1326" spans="26:29" ht="12.75">
      <c r="Z1326" s="2"/>
      <c r="AB1326" s="2"/>
      <c r="AC1326" s="2"/>
    </row>
    <row r="1327" spans="26:29" ht="12.75">
      <c r="Z1327" s="2"/>
      <c r="AB1327" s="2"/>
      <c r="AC1327" s="2"/>
    </row>
    <row r="1328" spans="26:29" ht="12.75">
      <c r="Z1328" s="2"/>
      <c r="AB1328" s="2"/>
      <c r="AC1328" s="2"/>
    </row>
    <row r="1329" spans="26:29" ht="12.75">
      <c r="Z1329" s="2"/>
      <c r="AB1329" s="2"/>
      <c r="AC1329" s="2"/>
    </row>
    <row r="1330" spans="26:29" ht="12.75">
      <c r="Z1330" s="2"/>
      <c r="AB1330" s="2"/>
      <c r="AC1330" s="2"/>
    </row>
    <row r="1331" spans="26:29" ht="12.75">
      <c r="Z1331" s="2"/>
      <c r="AB1331" s="2"/>
      <c r="AC1331" s="2"/>
    </row>
    <row r="1332" spans="26:29" ht="12.75">
      <c r="Z1332" s="2"/>
      <c r="AB1332" s="2"/>
      <c r="AC1332" s="2"/>
    </row>
    <row r="1333" spans="26:29" ht="12.75">
      <c r="Z1333" s="2"/>
      <c r="AB1333" s="2"/>
      <c r="AC1333" s="2"/>
    </row>
    <row r="1334" spans="26:29" ht="12.75">
      <c r="Z1334" s="2"/>
      <c r="AB1334" s="2"/>
      <c r="AC1334" s="2"/>
    </row>
    <row r="1335" spans="26:29" ht="12.75">
      <c r="Z1335" s="2"/>
      <c r="AB1335" s="2"/>
      <c r="AC1335" s="2"/>
    </row>
    <row r="1336" spans="26:29" ht="12.75">
      <c r="Z1336" s="2"/>
      <c r="AB1336" s="2"/>
      <c r="AC1336" s="2"/>
    </row>
    <row r="1337" spans="26:29" ht="12.75">
      <c r="Z1337" s="2"/>
      <c r="AB1337" s="2"/>
      <c r="AC1337" s="2"/>
    </row>
    <row r="1338" spans="26:29" ht="12.75">
      <c r="Z1338" s="2"/>
      <c r="AB1338" s="2"/>
      <c r="AC1338" s="2"/>
    </row>
    <row r="1339" spans="26:29" ht="12.75">
      <c r="Z1339" s="2"/>
      <c r="AB1339" s="2"/>
      <c r="AC1339" s="2"/>
    </row>
    <row r="1340" spans="26:29" ht="12.75">
      <c r="Z1340" s="2"/>
      <c r="AB1340" s="2"/>
      <c r="AC1340" s="2"/>
    </row>
    <row r="1341" spans="26:29" ht="12.75">
      <c r="Z1341" s="2"/>
      <c r="AB1341" s="2"/>
      <c r="AC1341" s="2"/>
    </row>
    <row r="1342" spans="26:29" ht="12.75">
      <c r="Z1342" s="2"/>
      <c r="AB1342" s="2"/>
      <c r="AC1342" s="2"/>
    </row>
    <row r="1343" spans="26:29" ht="12.75">
      <c r="Z1343" s="2"/>
      <c r="AB1343" s="2"/>
      <c r="AC1343" s="2"/>
    </row>
    <row r="1344" spans="26:29" ht="12.75">
      <c r="Z1344" s="2"/>
      <c r="AB1344" s="2"/>
      <c r="AC1344" s="2"/>
    </row>
    <row r="1345" spans="26:29" ht="12.75">
      <c r="Z1345" s="2"/>
      <c r="AB1345" s="2"/>
      <c r="AC1345" s="2"/>
    </row>
    <row r="1346" spans="26:29" ht="12.75">
      <c r="Z1346" s="2"/>
      <c r="AB1346" s="2"/>
      <c r="AC1346" s="2"/>
    </row>
    <row r="1347" spans="26:29" ht="12.75">
      <c r="Z1347" s="2"/>
      <c r="AB1347" s="2"/>
      <c r="AC1347" s="2"/>
    </row>
    <row r="1348" spans="26:29" ht="12.75">
      <c r="Z1348" s="2"/>
      <c r="AB1348" s="2"/>
      <c r="AC1348" s="2"/>
    </row>
    <row r="1349" spans="26:29" ht="12.75">
      <c r="Z1349" s="2"/>
      <c r="AB1349" s="2"/>
      <c r="AC1349" s="2"/>
    </row>
    <row r="1350" spans="26:29" ht="12.75">
      <c r="Z1350" s="2"/>
      <c r="AB1350" s="2"/>
      <c r="AC1350" s="2"/>
    </row>
    <row r="1351" spans="26:29" ht="12.75">
      <c r="Z1351" s="2"/>
      <c r="AB1351" s="2"/>
      <c r="AC1351" s="2"/>
    </row>
    <row r="1352" spans="28:29" ht="12.75">
      <c r="AB1352" s="2"/>
      <c r="AC1352" s="2"/>
    </row>
    <row r="1353" spans="26:29" ht="12.75">
      <c r="Z1353" s="2"/>
      <c r="AB1353" s="2"/>
      <c r="AC1353" s="2"/>
    </row>
    <row r="1354" spans="26:29" ht="12.75">
      <c r="Z1354" s="2"/>
      <c r="AB1354" s="2"/>
      <c r="AC1354" s="2"/>
    </row>
    <row r="1355" spans="26:29" ht="12.75">
      <c r="Z1355" s="2"/>
      <c r="AB1355" s="2"/>
      <c r="AC1355" s="2"/>
    </row>
    <row r="1356" spans="26:29" ht="12.75">
      <c r="Z1356" s="2"/>
      <c r="AB1356" s="2"/>
      <c r="AC1356" s="2"/>
    </row>
    <row r="1357" spans="28:29" ht="12.75">
      <c r="AB1357" s="2"/>
      <c r="AC1357" s="2"/>
    </row>
    <row r="1358" spans="26:29" ht="12.75">
      <c r="Z1358" s="2"/>
      <c r="AB1358" s="2"/>
      <c r="AC1358" s="2"/>
    </row>
    <row r="1359" spans="26:29" ht="12.75">
      <c r="Z1359" s="2"/>
      <c r="AB1359" s="2"/>
      <c r="AC1359" s="2"/>
    </row>
    <row r="1360" spans="26:29" ht="12.75">
      <c r="Z1360" s="2"/>
      <c r="AB1360" s="2"/>
      <c r="AC1360" s="2"/>
    </row>
    <row r="1361" spans="28:29" ht="12.75">
      <c r="AB1361" s="2"/>
      <c r="AC1361" s="2"/>
    </row>
    <row r="1362" spans="26:29" ht="12.75">
      <c r="Z1362" s="2"/>
      <c r="AB1362" s="2"/>
      <c r="AC1362" s="2"/>
    </row>
    <row r="1363" spans="28:29" ht="12.75">
      <c r="AB1363" s="2"/>
      <c r="AC1363" s="2"/>
    </row>
    <row r="1364" spans="26:29" ht="12.75">
      <c r="Z1364" s="2"/>
      <c r="AB1364" s="2"/>
      <c r="AC1364" s="2"/>
    </row>
    <row r="1365" spans="26:29" ht="12.75">
      <c r="Z1365" s="2"/>
      <c r="AB1365" s="2"/>
      <c r="AC1365" s="2"/>
    </row>
    <row r="1366" spans="26:29" ht="12.75">
      <c r="Z1366" s="2"/>
      <c r="AB1366" s="2"/>
      <c r="AC1366" s="2"/>
    </row>
    <row r="1367" spans="26:29" ht="12.75">
      <c r="Z1367" s="2"/>
      <c r="AB1367" s="2"/>
      <c r="AC1367" s="2"/>
    </row>
    <row r="1368" spans="26:29" ht="12.75">
      <c r="Z1368" s="2"/>
      <c r="AB1368" s="2"/>
      <c r="AC1368" s="2"/>
    </row>
    <row r="1369" spans="26:29" ht="12.75">
      <c r="Z1369" s="2"/>
      <c r="AB1369" s="2"/>
      <c r="AC1369" s="2"/>
    </row>
    <row r="1370" spans="26:29" ht="12.75">
      <c r="Z1370" s="2"/>
      <c r="AB1370" s="2"/>
      <c r="AC1370" s="2"/>
    </row>
    <row r="1371" spans="26:29" ht="12.75">
      <c r="Z1371" s="2"/>
      <c r="AB1371" s="2"/>
      <c r="AC1371" s="2"/>
    </row>
    <row r="1372" spans="26:29" ht="12.75">
      <c r="Z1372" s="2"/>
      <c r="AB1372" s="2"/>
      <c r="AC1372" s="2"/>
    </row>
    <row r="1373" spans="26:29" ht="12.75">
      <c r="Z1373" s="2"/>
      <c r="AB1373" s="2"/>
      <c r="AC1373" s="2"/>
    </row>
    <row r="1374" spans="26:29" ht="12.75">
      <c r="Z1374" s="2"/>
      <c r="AB1374" s="2"/>
      <c r="AC1374" s="2"/>
    </row>
    <row r="1375" spans="26:29" ht="12.75">
      <c r="Z1375" s="2"/>
      <c r="AB1375" s="2"/>
      <c r="AC1375" s="2"/>
    </row>
    <row r="1376" spans="26:29" ht="12.75">
      <c r="Z1376" s="2"/>
      <c r="AB1376" s="2"/>
      <c r="AC1376" s="2"/>
    </row>
    <row r="1377" spans="26:29" ht="12.75">
      <c r="Z1377" s="2"/>
      <c r="AB1377" s="2"/>
      <c r="AC1377" s="2"/>
    </row>
    <row r="1378" spans="28:29" ht="12.75">
      <c r="AB1378" s="2"/>
      <c r="AC1378" s="2"/>
    </row>
    <row r="1379" spans="26:29" ht="12.75">
      <c r="Z1379" s="2"/>
      <c r="AB1379" s="2"/>
      <c r="AC1379" s="2"/>
    </row>
    <row r="1380" spans="26:29" ht="12.75">
      <c r="Z1380" s="2"/>
      <c r="AB1380" s="2"/>
      <c r="AC1380" s="2"/>
    </row>
    <row r="1381" spans="26:29" ht="12.75">
      <c r="Z1381" s="2"/>
      <c r="AB1381" s="2"/>
      <c r="AC1381" s="2"/>
    </row>
    <row r="1382" spans="26:29" ht="12.75">
      <c r="Z1382" s="2"/>
      <c r="AB1382" s="2"/>
      <c r="AC1382" s="2"/>
    </row>
    <row r="1383" spans="26:29" ht="12.75">
      <c r="Z1383" s="2"/>
      <c r="AB1383" s="2"/>
      <c r="AC1383" s="2"/>
    </row>
    <row r="1384" spans="26:29" ht="12.75">
      <c r="Z1384" s="2"/>
      <c r="AB1384" s="2"/>
      <c r="AC1384" s="2"/>
    </row>
    <row r="1385" spans="26:29" ht="12.75">
      <c r="Z1385" s="2"/>
      <c r="AB1385" s="2"/>
      <c r="AC1385" s="2"/>
    </row>
    <row r="1386" spans="26:29" ht="12.75">
      <c r="Z1386" s="2"/>
      <c r="AB1386" s="2"/>
      <c r="AC1386" s="2"/>
    </row>
    <row r="1387" spans="26:29" ht="12.75">
      <c r="Z1387" s="2"/>
      <c r="AB1387" s="2"/>
      <c r="AC1387" s="2"/>
    </row>
    <row r="1388" spans="26:29" ht="12.75">
      <c r="Z1388" s="2"/>
      <c r="AB1388" s="2"/>
      <c r="AC1388" s="2"/>
    </row>
    <row r="1389" spans="28:29" ht="12.75">
      <c r="AB1389" s="2"/>
      <c r="AC1389" s="2"/>
    </row>
    <row r="1390" spans="28:29" ht="12.75">
      <c r="AB1390" s="2"/>
      <c r="AC1390" s="2"/>
    </row>
    <row r="1391" spans="28:29" ht="12.75">
      <c r="AB1391" s="2"/>
      <c r="AC1391" s="2"/>
    </row>
    <row r="1392" spans="28:29" ht="12.75">
      <c r="AB1392" s="2"/>
      <c r="AC1392" s="2"/>
    </row>
    <row r="1393" spans="28:29" ht="12.75">
      <c r="AB1393" s="2"/>
      <c r="AC1393" s="2"/>
    </row>
    <row r="1394" spans="28:29" ht="12.75">
      <c r="AB1394" s="2"/>
      <c r="AC1394" s="2"/>
    </row>
    <row r="1395" spans="28:29" ht="12.75">
      <c r="AB1395" s="2"/>
      <c r="AC1395" s="2"/>
    </row>
    <row r="1396" spans="28:29" ht="12.75">
      <c r="AB1396" s="2"/>
      <c r="AC1396" s="2"/>
    </row>
    <row r="1397" spans="28:29" ht="12.75">
      <c r="AB1397" s="2"/>
      <c r="AC1397" s="2"/>
    </row>
    <row r="1398" spans="28:29" ht="12.75">
      <c r="AB1398" s="2"/>
      <c r="AC1398" s="2"/>
    </row>
    <row r="1399" spans="28:29" ht="12.75">
      <c r="AB1399" s="2"/>
      <c r="AC1399" s="2"/>
    </row>
    <row r="1400" spans="28:29" ht="12.75">
      <c r="AB1400" s="2"/>
      <c r="AC1400" s="2"/>
    </row>
    <row r="1401" spans="28:29" ht="12.75">
      <c r="AB1401" s="2"/>
      <c r="AC1401" s="2"/>
    </row>
    <row r="1402" spans="26:29" ht="12.75">
      <c r="Z1402" s="2"/>
      <c r="AB1402" s="2"/>
      <c r="AC1402" s="2"/>
    </row>
    <row r="1403" spans="28:29" ht="12.75">
      <c r="AB1403" s="2"/>
      <c r="AC1403" s="2"/>
    </row>
    <row r="1404" spans="26:29" ht="12.75">
      <c r="Z1404" s="2"/>
      <c r="AB1404" s="2"/>
      <c r="AC1404" s="2"/>
    </row>
    <row r="1405" spans="26:29" ht="12.75">
      <c r="Z1405" s="2"/>
      <c r="AB1405" s="2"/>
      <c r="AC1405" s="2"/>
    </row>
    <row r="1406" spans="26:29" ht="12.75">
      <c r="Z1406" s="2"/>
      <c r="AB1406" s="2"/>
      <c r="AC1406" s="2"/>
    </row>
    <row r="1407" spans="26:29" ht="12.75">
      <c r="Z1407" s="2"/>
      <c r="AB1407" s="2"/>
      <c r="AC1407" s="2"/>
    </row>
    <row r="1408" spans="26:29" ht="12.75">
      <c r="Z1408" s="2"/>
      <c r="AB1408" s="2"/>
      <c r="AC1408" s="2"/>
    </row>
    <row r="1409" spans="28:29" ht="12.75">
      <c r="AB1409" s="2"/>
      <c r="AC1409" s="2"/>
    </row>
    <row r="1410" spans="26:29" ht="12.75">
      <c r="Z1410" s="2"/>
      <c r="AB1410" s="2"/>
      <c r="AC1410" s="2"/>
    </row>
    <row r="1411" spans="26:29" ht="12.75">
      <c r="Z1411" s="2"/>
      <c r="AB1411" s="2"/>
      <c r="AC1411" s="2"/>
    </row>
    <row r="1412" spans="26:29" ht="12.75">
      <c r="Z1412" s="2"/>
      <c r="AB1412" s="2"/>
      <c r="AC1412" s="2"/>
    </row>
    <row r="1413" spans="26:29" ht="12.75">
      <c r="Z1413" s="2"/>
      <c r="AB1413" s="2"/>
      <c r="AC1413" s="2"/>
    </row>
    <row r="1414" spans="26:29" ht="12.75">
      <c r="Z1414" s="2"/>
      <c r="AB1414" s="2"/>
      <c r="AC1414" s="2"/>
    </row>
    <row r="1415" spans="26:29" ht="12.75">
      <c r="Z1415" s="2"/>
      <c r="AB1415" s="2"/>
      <c r="AC1415" s="2"/>
    </row>
    <row r="1416" spans="26:29" ht="12.75">
      <c r="Z1416" s="2"/>
      <c r="AB1416" s="2"/>
      <c r="AC1416" s="2"/>
    </row>
    <row r="1417" spans="26:29" ht="12.75">
      <c r="Z1417" s="2"/>
      <c r="AB1417" s="2"/>
      <c r="AC1417" s="2"/>
    </row>
    <row r="1418" spans="28:29" ht="12.75">
      <c r="AB1418" s="2"/>
      <c r="AC1418" s="2"/>
    </row>
    <row r="1419" spans="26:29" ht="12.75">
      <c r="Z1419" s="2"/>
      <c r="AB1419" s="2"/>
      <c r="AC1419" s="2"/>
    </row>
    <row r="1420" spans="26:29" ht="12.75">
      <c r="Z1420" s="2"/>
      <c r="AB1420" s="2"/>
      <c r="AC1420" s="2"/>
    </row>
    <row r="1421" spans="26:29" ht="12.75">
      <c r="Z1421" s="2"/>
      <c r="AB1421" s="2"/>
      <c r="AC1421" s="2"/>
    </row>
    <row r="1422" spans="26:29" ht="12.75">
      <c r="Z1422" s="2"/>
      <c r="AB1422" s="2"/>
      <c r="AC1422" s="2"/>
    </row>
    <row r="1423" spans="26:29" ht="12.75">
      <c r="Z1423" s="2"/>
      <c r="AB1423" s="2"/>
      <c r="AC1423" s="2"/>
    </row>
    <row r="1424" spans="26:29" ht="12.75">
      <c r="Z1424" s="2"/>
      <c r="AB1424" s="2"/>
      <c r="AC1424" s="2"/>
    </row>
    <row r="1425" spans="26:29" ht="12.75">
      <c r="Z1425" s="2"/>
      <c r="AB1425" s="2"/>
      <c r="AC1425" s="2"/>
    </row>
    <row r="1426" spans="28:29" ht="12.75">
      <c r="AB1426" s="2"/>
      <c r="AC1426" s="2"/>
    </row>
    <row r="1427" spans="28:29" ht="12.75">
      <c r="AB1427" s="2"/>
      <c r="AC1427" s="2"/>
    </row>
    <row r="1428" spans="28:29" ht="12.75">
      <c r="AB1428" s="2"/>
      <c r="AC1428" s="2"/>
    </row>
    <row r="1429" spans="28:29" ht="12.75">
      <c r="AB1429" s="2"/>
      <c r="AC1429" s="2"/>
    </row>
    <row r="1430" spans="28:29" ht="12.75">
      <c r="AB1430" s="2"/>
      <c r="AC1430" s="2"/>
    </row>
    <row r="1431" spans="28:29" ht="12.75">
      <c r="AB1431" s="2"/>
      <c r="AC1431" s="2"/>
    </row>
    <row r="1432" spans="28:29" ht="12.75">
      <c r="AB1432" s="2"/>
      <c r="AC1432" s="2"/>
    </row>
    <row r="1433" spans="28:29" ht="12.75">
      <c r="AB1433" s="2"/>
      <c r="AC1433" s="2"/>
    </row>
    <row r="1434" spans="28:29" ht="12.75">
      <c r="AB1434" s="2"/>
      <c r="AC1434" s="2"/>
    </row>
    <row r="1435" spans="28:29" ht="12.75">
      <c r="AB1435" s="2"/>
      <c r="AC1435" s="2"/>
    </row>
    <row r="1436" spans="28:29" ht="12.75">
      <c r="AB1436" s="2"/>
      <c r="AC1436" s="2"/>
    </row>
    <row r="1437" spans="28:29" ht="12.75">
      <c r="AB1437" s="2"/>
      <c r="AC1437" s="2"/>
    </row>
    <row r="1438" spans="28:29" ht="12.75">
      <c r="AB1438" s="2"/>
      <c r="AC1438" s="2"/>
    </row>
  </sheetData>
  <sheetProtection/>
  <conditionalFormatting sqref="BA1 AG1:AG65536">
    <cfRule type="cellIs" priority="1" dxfId="0" operator="equal" stopIfTrue="1">
      <formula>"N"</formula>
    </cfRule>
  </conditionalFormatting>
  <printOptions/>
  <pageMargins left="0.75" right="0.75" top="1" bottom="1" header="0.5" footer="0.5"/>
  <pageSetup fitToHeight="0" fitToWidth="1" horizontalDpi="600" verticalDpi="600" orientation="landscape" paperSize="9" scale="40"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Foglio3">
    <pageSetUpPr fitToPage="1"/>
  </sheetPr>
  <dimension ref="B1:AT63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6" width="2.7109375" style="0" customWidth="1"/>
    <col min="7" max="7" width="14.28125" style="0" customWidth="1"/>
    <col min="8" max="9" width="2.7109375" style="0" customWidth="1"/>
    <col min="10" max="10" width="12.140625" style="0" bestFit="1" customWidth="1"/>
    <col min="11" max="11" width="11.8515625" style="0" bestFit="1" customWidth="1"/>
    <col min="12" max="13" width="12.421875" style="0" bestFit="1" customWidth="1"/>
    <col min="15" max="16" width="12.7109375" style="0" bestFit="1" customWidth="1"/>
    <col min="17" max="17" width="13.7109375" style="0" bestFit="1" customWidth="1"/>
    <col min="18" max="18" width="13.28125" style="0" bestFit="1" customWidth="1"/>
    <col min="19" max="20" width="12.7109375" style="0" bestFit="1" customWidth="1"/>
    <col min="22" max="22" width="12.57421875" style="0" customWidth="1"/>
    <col min="23" max="23" width="11.7109375" style="0" customWidth="1"/>
    <col min="24" max="24" width="12.140625" style="0" customWidth="1"/>
    <col min="25" max="25" width="12.421875" style="0" customWidth="1"/>
    <col min="26" max="27" width="12.421875" style="0" bestFit="1" customWidth="1"/>
    <col min="29" max="29" width="12.140625" style="0" customWidth="1"/>
    <col min="30" max="30" width="11.28125" style="0" customWidth="1"/>
    <col min="31" max="31" width="12.8515625" style="0" customWidth="1"/>
    <col min="32" max="32" width="11.57421875" style="0" customWidth="1"/>
    <col min="33" max="34" width="12.421875" style="0" bestFit="1" customWidth="1"/>
    <col min="36" max="36" width="11.140625" style="0" customWidth="1"/>
    <col min="37" max="37" width="11.7109375" style="0" customWidth="1"/>
    <col min="38" max="38" width="13.140625" style="0" customWidth="1"/>
    <col min="39" max="39" width="11.8515625" style="0" customWidth="1"/>
    <col min="40" max="41" width="12.421875" style="0" bestFit="1" customWidth="1"/>
    <col min="43" max="43" width="12.140625" style="0" customWidth="1"/>
    <col min="44" max="44" width="11.421875" style="0" customWidth="1"/>
    <col min="45" max="46" width="12.421875" style="0" bestFit="1" customWidth="1"/>
  </cols>
  <sheetData>
    <row r="1" spans="10:46" ht="12.75">
      <c r="J1" s="86" t="s">
        <v>48</v>
      </c>
      <c r="K1" s="86"/>
      <c r="L1" s="86"/>
      <c r="M1" s="86"/>
      <c r="O1" s="86" t="s">
        <v>49</v>
      </c>
      <c r="P1" s="86"/>
      <c r="Q1" s="86"/>
      <c r="R1" s="86"/>
      <c r="S1" s="86"/>
      <c r="T1" s="86"/>
      <c r="V1" s="86" t="s">
        <v>50</v>
      </c>
      <c r="W1" s="86"/>
      <c r="X1" s="86"/>
      <c r="Y1" s="86"/>
      <c r="Z1" s="86"/>
      <c r="AA1" s="86"/>
      <c r="AC1" s="86" t="s">
        <v>50</v>
      </c>
      <c r="AD1" s="86"/>
      <c r="AE1" s="86"/>
      <c r="AF1" s="86"/>
      <c r="AG1" s="86"/>
      <c r="AH1" s="86"/>
      <c r="AJ1" s="86" t="s">
        <v>51</v>
      </c>
      <c r="AK1" s="86"/>
      <c r="AL1" s="86"/>
      <c r="AM1" s="86"/>
      <c r="AN1" s="86"/>
      <c r="AO1" s="86"/>
      <c r="AQ1" s="86" t="s">
        <v>52</v>
      </c>
      <c r="AR1" s="86"/>
      <c r="AS1" s="86"/>
      <c r="AT1" s="86"/>
    </row>
    <row r="2" spans="2:46" ht="12.75">
      <c r="B2" s="3"/>
      <c r="C2" t="s">
        <v>56</v>
      </c>
      <c r="G2" t="str">
        <f>"01/04/2015"</f>
        <v>01/04/2015</v>
      </c>
      <c r="J2" t="s">
        <v>41</v>
      </c>
      <c r="K2" s="3" t="s">
        <v>47</v>
      </c>
      <c r="L2" s="3" t="s">
        <v>55</v>
      </c>
      <c r="M2" s="3" t="s">
        <v>55</v>
      </c>
      <c r="O2" t="s">
        <v>32</v>
      </c>
      <c r="P2" t="s">
        <v>32</v>
      </c>
      <c r="Q2" t="s">
        <v>41</v>
      </c>
      <c r="R2" s="3" t="s">
        <v>47</v>
      </c>
      <c r="S2" s="3" t="s">
        <v>55</v>
      </c>
      <c r="T2" s="3" t="s">
        <v>55</v>
      </c>
      <c r="V2" t="s">
        <v>32</v>
      </c>
      <c r="W2" t="s">
        <v>32</v>
      </c>
      <c r="X2" t="s">
        <v>41</v>
      </c>
      <c r="Y2" s="3" t="s">
        <v>47</v>
      </c>
      <c r="Z2" s="3" t="s">
        <v>55</v>
      </c>
      <c r="AA2" s="3" t="s">
        <v>55</v>
      </c>
      <c r="AC2" t="s">
        <v>32</v>
      </c>
      <c r="AD2" t="s">
        <v>32</v>
      </c>
      <c r="AE2" t="s">
        <v>41</v>
      </c>
      <c r="AF2" s="3" t="s">
        <v>47</v>
      </c>
      <c r="AG2" s="3" t="s">
        <v>55</v>
      </c>
      <c r="AH2" s="3" t="s">
        <v>55</v>
      </c>
      <c r="AJ2" t="s">
        <v>32</v>
      </c>
      <c r="AK2" t="s">
        <v>32</v>
      </c>
      <c r="AL2" t="s">
        <v>41</v>
      </c>
      <c r="AM2" s="3" t="s">
        <v>47</v>
      </c>
      <c r="AN2" s="3" t="s">
        <v>55</v>
      </c>
      <c r="AO2" s="3" t="s">
        <v>55</v>
      </c>
      <c r="AQ2" t="s">
        <v>41</v>
      </c>
      <c r="AR2" s="3" t="s">
        <v>47</v>
      </c>
      <c r="AS2" s="3" t="s">
        <v>55</v>
      </c>
      <c r="AT2" s="3" t="s">
        <v>55</v>
      </c>
    </row>
    <row r="3" spans="10:46" ht="12.75">
      <c r="J3" t="s">
        <v>42</v>
      </c>
      <c r="L3" s="2" t="str">
        <f>"&gt;="&amp;$G$2</f>
        <v>&gt;=01/04/2015</v>
      </c>
      <c r="M3" s="2" t="str">
        <f>"&lt;="&amp;$G$4</f>
        <v>&lt;=30/06/2015</v>
      </c>
      <c r="O3" s="4" t="str">
        <f>"&gt;= 0"</f>
        <v>&gt;= 0</v>
      </c>
      <c r="P3" s="4" t="str">
        <f>"&lt;= 30"</f>
        <v>&lt;= 30</v>
      </c>
      <c r="Q3" t="s">
        <v>42</v>
      </c>
      <c r="S3" s="2" t="str">
        <f>"&gt;="&amp;$G$2</f>
        <v>&gt;=01/04/2015</v>
      </c>
      <c r="T3" s="2" t="str">
        <f>"&lt;="&amp;$G$4</f>
        <v>&lt;=30/06/2015</v>
      </c>
      <c r="V3" s="4" t="str">
        <f>"&gt; 30"</f>
        <v>&gt; 30</v>
      </c>
      <c r="W3" s="4" t="str">
        <f>"&lt;= 60"</f>
        <v>&lt;= 60</v>
      </c>
      <c r="X3" t="s">
        <v>42</v>
      </c>
      <c r="Z3" s="2" t="str">
        <f>"&gt;="&amp;$G$2</f>
        <v>&gt;=01/04/2015</v>
      </c>
      <c r="AA3" s="2" t="str">
        <f>"&lt;="&amp;$G$4</f>
        <v>&lt;=30/06/2015</v>
      </c>
      <c r="AC3" s="4" t="str">
        <f>"&gt; 60"</f>
        <v>&gt; 60</v>
      </c>
      <c r="AD3" s="4" t="str">
        <f>"&lt;= 90"</f>
        <v>&lt;= 90</v>
      </c>
      <c r="AE3" t="s">
        <v>42</v>
      </c>
      <c r="AG3" s="2" t="str">
        <f>"&gt;="&amp;$G$2</f>
        <v>&gt;=01/04/2015</v>
      </c>
      <c r="AH3" s="2" t="str">
        <f>"&lt;="&amp;$G$4</f>
        <v>&lt;=30/06/2015</v>
      </c>
      <c r="AJ3" s="4" t="str">
        <f>"&gt; 90"</f>
        <v>&gt; 90</v>
      </c>
      <c r="AK3" s="4" t="str">
        <f>"&lt;= 999999"</f>
        <v>&lt;= 999999</v>
      </c>
      <c r="AL3" t="s">
        <v>42</v>
      </c>
      <c r="AN3" s="2" t="str">
        <f>"&gt;="&amp;$G$2</f>
        <v>&gt;=01/04/2015</v>
      </c>
      <c r="AO3" s="2" t="str">
        <f>"&lt;="&amp;$G$4</f>
        <v>&lt;=30/06/2015</v>
      </c>
      <c r="AQ3" s="4" t="s">
        <v>44</v>
      </c>
      <c r="AS3" s="2" t="str">
        <f>"&gt;="&amp;$G$2</f>
        <v>&gt;=01/04/2015</v>
      </c>
      <c r="AT3" s="2" t="str">
        <f>"&lt;="&amp;$G$4</f>
        <v>&lt;=30/06/2015</v>
      </c>
    </row>
    <row r="4" spans="3:46" ht="12.75">
      <c r="C4" t="s">
        <v>57</v>
      </c>
      <c r="D4" s="4"/>
      <c r="G4" t="str">
        <f>"30/06/2015"</f>
        <v>30/06/2015</v>
      </c>
      <c r="L4" s="2"/>
      <c r="M4" s="2"/>
      <c r="O4" s="4"/>
      <c r="P4" s="4"/>
      <c r="S4" s="2"/>
      <c r="T4" s="2"/>
      <c r="V4" s="4"/>
      <c r="W4" s="4"/>
      <c r="Z4" s="2"/>
      <c r="AA4" s="2"/>
      <c r="AC4" s="4"/>
      <c r="AD4" s="4"/>
      <c r="AG4" s="2"/>
      <c r="AH4" s="2"/>
      <c r="AJ4" s="4"/>
      <c r="AK4" s="4"/>
      <c r="AN4" s="2"/>
      <c r="AO4" s="2"/>
      <c r="AQ4" s="4"/>
      <c r="AS4" s="2"/>
      <c r="AT4" s="2"/>
    </row>
    <row r="5" spans="12:46" ht="12.75">
      <c r="L5" s="2"/>
      <c r="M5" s="2"/>
      <c r="O5" s="4"/>
      <c r="P5" s="4"/>
      <c r="S5" s="2"/>
      <c r="T5" s="2"/>
      <c r="V5" s="4"/>
      <c r="W5" s="4"/>
      <c r="Z5" s="2"/>
      <c r="AA5" s="2"/>
      <c r="AC5" s="4"/>
      <c r="AD5" s="4"/>
      <c r="AG5" s="2"/>
      <c r="AH5" s="2"/>
      <c r="AJ5" s="4"/>
      <c r="AK5" s="4"/>
      <c r="AN5" s="2"/>
      <c r="AO5" s="2"/>
      <c r="AQ5" s="4"/>
      <c r="AS5" s="2"/>
      <c r="AT5" s="2"/>
    </row>
    <row r="6" spans="3:46" ht="12.75">
      <c r="C6" t="s">
        <v>58</v>
      </c>
      <c r="D6" s="4"/>
      <c r="E6" s="4"/>
      <c r="G6">
        <v>2015</v>
      </c>
      <c r="J6" s="86"/>
      <c r="K6" s="86"/>
      <c r="L6" s="86"/>
      <c r="M6" s="86"/>
      <c r="O6" s="86"/>
      <c r="P6" s="86"/>
      <c r="Q6" s="86"/>
      <c r="R6" s="86"/>
      <c r="S6" s="86"/>
      <c r="T6" s="86"/>
      <c r="V6" s="86"/>
      <c r="W6" s="86"/>
      <c r="X6" s="86"/>
      <c r="Y6" s="86"/>
      <c r="Z6" s="86"/>
      <c r="AA6" s="86"/>
      <c r="AC6" s="86"/>
      <c r="AD6" s="86"/>
      <c r="AE6" s="86"/>
      <c r="AF6" s="86"/>
      <c r="AG6" s="86"/>
      <c r="AH6" s="86"/>
      <c r="AJ6" s="86"/>
      <c r="AK6" s="86"/>
      <c r="AL6" s="86"/>
      <c r="AM6" s="86"/>
      <c r="AN6" s="86"/>
      <c r="AO6" s="86"/>
      <c r="AQ6" s="86"/>
      <c r="AR6" s="86"/>
      <c r="AS6" s="86"/>
      <c r="AT6" s="86"/>
    </row>
    <row r="7" spans="11:46" ht="12.75">
      <c r="K7" s="3"/>
      <c r="L7" s="3"/>
      <c r="M7" s="3"/>
      <c r="R7" s="3"/>
      <c r="S7" s="3"/>
      <c r="T7" s="3"/>
      <c r="Y7" s="3"/>
      <c r="Z7" s="3"/>
      <c r="AA7" s="3"/>
      <c r="AF7" s="3"/>
      <c r="AG7" s="3"/>
      <c r="AH7" s="3"/>
      <c r="AM7" s="3"/>
      <c r="AN7" s="3"/>
      <c r="AO7" s="3"/>
      <c r="AR7" s="3"/>
      <c r="AS7" s="3"/>
      <c r="AT7" s="3"/>
    </row>
    <row r="8" spans="3:46" ht="12.75">
      <c r="C8" t="s">
        <v>59</v>
      </c>
      <c r="G8" s="2">
        <f>DATE($G$6,1,1)</f>
        <v>42005</v>
      </c>
      <c r="J8" s="86" t="s">
        <v>48</v>
      </c>
      <c r="K8" s="86"/>
      <c r="L8" s="86"/>
      <c r="M8" s="86"/>
      <c r="O8" s="86" t="s">
        <v>49</v>
      </c>
      <c r="P8" s="86"/>
      <c r="Q8" s="86"/>
      <c r="R8" s="86"/>
      <c r="S8" s="86"/>
      <c r="T8" s="86"/>
      <c r="V8" s="86" t="s">
        <v>50</v>
      </c>
      <c r="W8" s="86"/>
      <c r="X8" s="86"/>
      <c r="Y8" s="86"/>
      <c r="Z8" s="86"/>
      <c r="AA8" s="86"/>
      <c r="AC8" s="86" t="s">
        <v>50</v>
      </c>
      <c r="AD8" s="86"/>
      <c r="AE8" s="86"/>
      <c r="AF8" s="86"/>
      <c r="AG8" s="86"/>
      <c r="AH8" s="86"/>
      <c r="AJ8" s="86" t="s">
        <v>51</v>
      </c>
      <c r="AK8" s="86"/>
      <c r="AL8" s="86"/>
      <c r="AM8" s="86"/>
      <c r="AN8" s="86"/>
      <c r="AO8" s="86"/>
      <c r="AQ8" s="86" t="s">
        <v>52</v>
      </c>
      <c r="AR8" s="86"/>
      <c r="AS8" s="86"/>
      <c r="AT8" s="86"/>
    </row>
    <row r="9" spans="4:46" ht="12.75">
      <c r="D9" s="4"/>
      <c r="E9" s="4"/>
      <c r="G9" s="2">
        <f>DATE($G$6,1,31)</f>
        <v>42035</v>
      </c>
      <c r="J9" t="s">
        <v>41</v>
      </c>
      <c r="K9" s="3" t="s">
        <v>47</v>
      </c>
      <c r="L9" s="3" t="s">
        <v>55</v>
      </c>
      <c r="M9" s="3" t="s">
        <v>55</v>
      </c>
      <c r="O9" t="s">
        <v>32</v>
      </c>
      <c r="P9" t="s">
        <v>32</v>
      </c>
      <c r="Q9" t="s">
        <v>41</v>
      </c>
      <c r="R9" s="3" t="s">
        <v>47</v>
      </c>
      <c r="S9" s="3" t="s">
        <v>55</v>
      </c>
      <c r="T9" s="3" t="s">
        <v>55</v>
      </c>
      <c r="V9" t="s">
        <v>32</v>
      </c>
      <c r="W9" t="s">
        <v>32</v>
      </c>
      <c r="X9" t="s">
        <v>41</v>
      </c>
      <c r="Y9" s="3" t="s">
        <v>47</v>
      </c>
      <c r="Z9" s="3" t="s">
        <v>55</v>
      </c>
      <c r="AA9" s="3" t="s">
        <v>55</v>
      </c>
      <c r="AC9" t="s">
        <v>32</v>
      </c>
      <c r="AD9" t="s">
        <v>32</v>
      </c>
      <c r="AE9" t="s">
        <v>41</v>
      </c>
      <c r="AF9" s="3" t="s">
        <v>47</v>
      </c>
      <c r="AG9" s="3" t="s">
        <v>55</v>
      </c>
      <c r="AH9" s="3" t="s">
        <v>55</v>
      </c>
      <c r="AJ9" t="s">
        <v>32</v>
      </c>
      <c r="AK9" t="s">
        <v>32</v>
      </c>
      <c r="AL9" t="s">
        <v>41</v>
      </c>
      <c r="AM9" s="3" t="s">
        <v>47</v>
      </c>
      <c r="AN9" s="3" t="s">
        <v>55</v>
      </c>
      <c r="AO9" s="3" t="s">
        <v>55</v>
      </c>
      <c r="AQ9" t="s">
        <v>41</v>
      </c>
      <c r="AR9" s="3" t="s">
        <v>47</v>
      </c>
      <c r="AS9" s="3" t="s">
        <v>55</v>
      </c>
      <c r="AT9" s="3" t="s">
        <v>55</v>
      </c>
    </row>
    <row r="10" spans="10:46" ht="12.75">
      <c r="J10" t="s">
        <v>42</v>
      </c>
      <c r="L10" s="2" t="str">
        <f>"&gt;="&amp;TEXT($G8,"GG/MM/AAAA")</f>
        <v>&gt;=01/01/2015</v>
      </c>
      <c r="M10" s="2" t="str">
        <f>"&lt;="&amp;TEXT($G9,"GG/MM/AAAA")</f>
        <v>&lt;=31/01/2015</v>
      </c>
      <c r="O10" s="4" t="str">
        <f>"&gt;= 0"</f>
        <v>&gt;= 0</v>
      </c>
      <c r="P10" s="4" t="str">
        <f>"&lt;= 30"</f>
        <v>&lt;= 30</v>
      </c>
      <c r="Q10" t="s">
        <v>42</v>
      </c>
      <c r="S10" s="2" t="str">
        <f>"&gt;="&amp;TEXT($G8,"GG/MM/AAAA")</f>
        <v>&gt;=01/01/2015</v>
      </c>
      <c r="T10" s="2" t="str">
        <f>"&lt;="&amp;TEXT($G9,"GG/MM/AAAA")</f>
        <v>&lt;=31/01/2015</v>
      </c>
      <c r="V10" s="4" t="str">
        <f>"&gt; 30"</f>
        <v>&gt; 30</v>
      </c>
      <c r="W10" s="4" t="str">
        <f>"&lt;= 60"</f>
        <v>&lt;= 60</v>
      </c>
      <c r="X10" t="s">
        <v>42</v>
      </c>
      <c r="Z10" s="2" t="str">
        <f>"&gt;="&amp;TEXT($G8,"GG/MM/AAAA")</f>
        <v>&gt;=01/01/2015</v>
      </c>
      <c r="AA10" s="2" t="str">
        <f>"&lt;="&amp;TEXT($G9,"GG/MM/AAAA")</f>
        <v>&lt;=31/01/2015</v>
      </c>
      <c r="AC10" s="4" t="str">
        <f>"&gt; 60"</f>
        <v>&gt; 60</v>
      </c>
      <c r="AD10" s="4" t="str">
        <f>"&lt;= 90"</f>
        <v>&lt;= 90</v>
      </c>
      <c r="AE10" t="s">
        <v>42</v>
      </c>
      <c r="AG10" s="2" t="str">
        <f>"&gt;="&amp;TEXT($G8,"GG/MM/AAAA")</f>
        <v>&gt;=01/01/2015</v>
      </c>
      <c r="AH10" s="2" t="str">
        <f>"&lt;="&amp;TEXT($G9,"GG/MM/AAAA")</f>
        <v>&lt;=31/01/2015</v>
      </c>
      <c r="AJ10" s="4" t="str">
        <f>"&gt; 90"</f>
        <v>&gt; 90</v>
      </c>
      <c r="AK10" s="4" t="str">
        <f>"&lt;= 999999"</f>
        <v>&lt;= 999999</v>
      </c>
      <c r="AL10" t="s">
        <v>42</v>
      </c>
      <c r="AN10" s="2" t="str">
        <f>"&gt;="&amp;TEXT($G8,"GG/MM/AAAA")</f>
        <v>&gt;=01/01/2015</v>
      </c>
      <c r="AO10" s="2" t="str">
        <f>"&lt;="&amp;TEXT($G9,"GG/MM/AAAA")</f>
        <v>&lt;=31/01/2015</v>
      </c>
      <c r="AQ10" s="4" t="s">
        <v>44</v>
      </c>
      <c r="AS10" s="2" t="str">
        <f>"&gt;="&amp;TEXT($G8,"GG/MM/AAAA")</f>
        <v>&gt;=01/01/2015</v>
      </c>
      <c r="AT10" s="2" t="str">
        <f>"&lt;="&amp;TEXT($G9,"GG/MM/AAAA")</f>
        <v>&lt;=31/01/2015</v>
      </c>
    </row>
    <row r="11" spans="10:46" ht="12.75">
      <c r="J11" s="86"/>
      <c r="K11" s="86"/>
      <c r="L11" s="86"/>
      <c r="M11" s="86"/>
      <c r="O11" s="86"/>
      <c r="P11" s="86"/>
      <c r="Q11" s="86"/>
      <c r="R11" s="86"/>
      <c r="S11" s="86"/>
      <c r="T11" s="86"/>
      <c r="V11" s="86"/>
      <c r="W11" s="86"/>
      <c r="X11" s="86"/>
      <c r="Y11" s="86"/>
      <c r="Z11" s="86"/>
      <c r="AA11" s="86"/>
      <c r="AC11" s="86"/>
      <c r="AD11" s="86"/>
      <c r="AE11" s="86"/>
      <c r="AF11" s="86"/>
      <c r="AG11" s="86"/>
      <c r="AH11" s="86"/>
      <c r="AJ11" s="86"/>
      <c r="AK11" s="86"/>
      <c r="AL11" s="86"/>
      <c r="AM11" s="86"/>
      <c r="AN11" s="86"/>
      <c r="AO11" s="86"/>
      <c r="AQ11" s="86"/>
      <c r="AR11" s="86"/>
      <c r="AS11" s="86"/>
      <c r="AT11" s="86"/>
    </row>
    <row r="12" spans="3:46" ht="12.75">
      <c r="C12" t="s">
        <v>60</v>
      </c>
      <c r="G12" s="2">
        <f>DATE($G$6,2,1)</f>
        <v>42036</v>
      </c>
      <c r="J12" s="86" t="s">
        <v>48</v>
      </c>
      <c r="K12" s="86"/>
      <c r="L12" s="86"/>
      <c r="M12" s="86"/>
      <c r="O12" s="86" t="s">
        <v>49</v>
      </c>
      <c r="P12" s="86"/>
      <c r="Q12" s="86"/>
      <c r="R12" s="86"/>
      <c r="S12" s="86"/>
      <c r="T12" s="86"/>
      <c r="V12" s="86" t="s">
        <v>50</v>
      </c>
      <c r="W12" s="86"/>
      <c r="X12" s="86"/>
      <c r="Y12" s="86"/>
      <c r="Z12" s="86"/>
      <c r="AA12" s="86"/>
      <c r="AC12" s="86" t="s">
        <v>50</v>
      </c>
      <c r="AD12" s="86"/>
      <c r="AE12" s="86"/>
      <c r="AF12" s="86"/>
      <c r="AG12" s="86"/>
      <c r="AH12" s="86"/>
      <c r="AJ12" s="86" t="s">
        <v>51</v>
      </c>
      <c r="AK12" s="86"/>
      <c r="AL12" s="86"/>
      <c r="AM12" s="86"/>
      <c r="AN12" s="86"/>
      <c r="AO12" s="86"/>
      <c r="AQ12" s="86" t="s">
        <v>52</v>
      </c>
      <c r="AR12" s="86"/>
      <c r="AS12" s="86"/>
      <c r="AT12" s="86"/>
    </row>
    <row r="13" spans="4:46" ht="12.75">
      <c r="D13" s="4"/>
      <c r="E13" s="4"/>
      <c r="G13" s="2">
        <f>DATE($G$6,2,28)</f>
        <v>42063</v>
      </c>
      <c r="J13" t="s">
        <v>41</v>
      </c>
      <c r="K13" s="3" t="s">
        <v>47</v>
      </c>
      <c r="L13" s="3" t="s">
        <v>55</v>
      </c>
      <c r="M13" s="3" t="s">
        <v>55</v>
      </c>
      <c r="O13" t="s">
        <v>32</v>
      </c>
      <c r="P13" t="s">
        <v>32</v>
      </c>
      <c r="Q13" t="s">
        <v>41</v>
      </c>
      <c r="R13" s="3" t="s">
        <v>47</v>
      </c>
      <c r="S13" s="3" t="s">
        <v>55</v>
      </c>
      <c r="T13" s="3" t="s">
        <v>55</v>
      </c>
      <c r="V13" t="s">
        <v>32</v>
      </c>
      <c r="W13" t="s">
        <v>32</v>
      </c>
      <c r="X13" t="s">
        <v>41</v>
      </c>
      <c r="Y13" s="3" t="s">
        <v>47</v>
      </c>
      <c r="Z13" s="3" t="s">
        <v>55</v>
      </c>
      <c r="AA13" s="3" t="s">
        <v>55</v>
      </c>
      <c r="AC13" t="s">
        <v>32</v>
      </c>
      <c r="AD13" t="s">
        <v>32</v>
      </c>
      <c r="AE13" t="s">
        <v>41</v>
      </c>
      <c r="AF13" s="3" t="s">
        <v>47</v>
      </c>
      <c r="AG13" s="3" t="s">
        <v>55</v>
      </c>
      <c r="AH13" s="3" t="s">
        <v>55</v>
      </c>
      <c r="AJ13" t="s">
        <v>32</v>
      </c>
      <c r="AK13" t="s">
        <v>32</v>
      </c>
      <c r="AL13" t="s">
        <v>41</v>
      </c>
      <c r="AM13" s="3" t="s">
        <v>47</v>
      </c>
      <c r="AN13" s="3" t="s">
        <v>55</v>
      </c>
      <c r="AO13" s="3" t="s">
        <v>55</v>
      </c>
      <c r="AQ13" t="s">
        <v>41</v>
      </c>
      <c r="AR13" s="3" t="s">
        <v>47</v>
      </c>
      <c r="AS13" s="3" t="s">
        <v>55</v>
      </c>
      <c r="AT13" s="3" t="s">
        <v>55</v>
      </c>
    </row>
    <row r="14" spans="10:46" ht="12.75">
      <c r="J14" t="s">
        <v>42</v>
      </c>
      <c r="L14" s="2" t="str">
        <f>"&gt;="&amp;TEXT($G12,"GG/MM/AAAA")</f>
        <v>&gt;=01/02/2015</v>
      </c>
      <c r="M14" s="2" t="str">
        <f>"&lt;="&amp;TEXT($G13,"GG/MM/AAAA")</f>
        <v>&lt;=28/02/2015</v>
      </c>
      <c r="O14" s="4" t="str">
        <f>"&gt;= 0"</f>
        <v>&gt;= 0</v>
      </c>
      <c r="P14" s="4" t="str">
        <f>"&lt;= 30"</f>
        <v>&lt;= 30</v>
      </c>
      <c r="Q14" t="s">
        <v>42</v>
      </c>
      <c r="S14" s="2" t="str">
        <f>"&gt;="&amp;TEXT($G12,"GG/MM/AAAA")</f>
        <v>&gt;=01/02/2015</v>
      </c>
      <c r="T14" s="2" t="str">
        <f>"&lt;="&amp;TEXT($G13,"GG/MM/AAAA")</f>
        <v>&lt;=28/02/2015</v>
      </c>
      <c r="V14" s="4" t="str">
        <f>"&gt; 30"</f>
        <v>&gt; 30</v>
      </c>
      <c r="W14" s="4" t="str">
        <f>"&lt;= 60"</f>
        <v>&lt;= 60</v>
      </c>
      <c r="X14" t="s">
        <v>42</v>
      </c>
      <c r="Z14" s="2" t="str">
        <f>"&gt;="&amp;TEXT($G12,"GG/MM/AAAA")</f>
        <v>&gt;=01/02/2015</v>
      </c>
      <c r="AA14" s="2" t="str">
        <f>"&lt;="&amp;TEXT($G13,"GG/MM/AAAA")</f>
        <v>&lt;=28/02/2015</v>
      </c>
      <c r="AC14" s="4" t="str">
        <f>"&gt; 60"</f>
        <v>&gt; 60</v>
      </c>
      <c r="AD14" s="4" t="str">
        <f>"&lt;= 90"</f>
        <v>&lt;= 90</v>
      </c>
      <c r="AE14" t="s">
        <v>42</v>
      </c>
      <c r="AG14" s="2" t="str">
        <f>"&gt;="&amp;TEXT($G12,"GG/MM/AAAA")</f>
        <v>&gt;=01/02/2015</v>
      </c>
      <c r="AH14" s="2" t="str">
        <f>"&lt;="&amp;TEXT($G13,"GG/MM/AAAA")</f>
        <v>&lt;=28/02/2015</v>
      </c>
      <c r="AJ14" s="4" t="str">
        <f>"&gt; 90"</f>
        <v>&gt; 90</v>
      </c>
      <c r="AK14" s="4" t="str">
        <f>"&lt;= 999999"</f>
        <v>&lt;= 999999</v>
      </c>
      <c r="AL14" t="s">
        <v>42</v>
      </c>
      <c r="AN14" s="2" t="str">
        <f>"&gt;="&amp;TEXT($G12,"GG/MM/AAAA")</f>
        <v>&gt;=01/02/2015</v>
      </c>
      <c r="AO14" s="2" t="str">
        <f>"&lt;="&amp;TEXT($G13,"GG/MM/AAAA")</f>
        <v>&lt;=28/02/2015</v>
      </c>
      <c r="AQ14" s="4" t="s">
        <v>44</v>
      </c>
      <c r="AS14" s="2" t="str">
        <f>"&gt;="&amp;TEXT($G12,"GG/MM/AAAA")</f>
        <v>&gt;=01/02/2015</v>
      </c>
      <c r="AT14" s="2" t="str">
        <f>"&lt;="&amp;TEXT($G13,"GG/MM/AAAA")</f>
        <v>&lt;=28/02/2015</v>
      </c>
    </row>
    <row r="15" spans="12:46" ht="12.75">
      <c r="L15" s="2"/>
      <c r="M15" s="2"/>
      <c r="O15" s="4"/>
      <c r="P15" s="4"/>
      <c r="S15" s="2"/>
      <c r="T15" s="2"/>
      <c r="V15" s="4"/>
      <c r="W15" s="4"/>
      <c r="Z15" s="2"/>
      <c r="AA15" s="2"/>
      <c r="AC15" s="4"/>
      <c r="AD15" s="4"/>
      <c r="AG15" s="2"/>
      <c r="AH15" s="2"/>
      <c r="AJ15" s="4"/>
      <c r="AK15" s="4"/>
      <c r="AN15" s="2"/>
      <c r="AO15" s="2"/>
      <c r="AQ15" s="4"/>
      <c r="AS15" s="2"/>
      <c r="AT15" s="2"/>
    </row>
    <row r="16" spans="3:46" ht="12.75">
      <c r="C16" t="s">
        <v>61</v>
      </c>
      <c r="G16" s="2">
        <f>DATE($G$6,3,1)</f>
        <v>42064</v>
      </c>
      <c r="J16" s="86" t="s">
        <v>48</v>
      </c>
      <c r="K16" s="86"/>
      <c r="L16" s="86"/>
      <c r="M16" s="86"/>
      <c r="O16" s="86" t="s">
        <v>49</v>
      </c>
      <c r="P16" s="86"/>
      <c r="Q16" s="86"/>
      <c r="R16" s="86"/>
      <c r="S16" s="86"/>
      <c r="T16" s="86"/>
      <c r="V16" s="86" t="s">
        <v>50</v>
      </c>
      <c r="W16" s="86"/>
      <c r="X16" s="86"/>
      <c r="Y16" s="86"/>
      <c r="Z16" s="86"/>
      <c r="AA16" s="86"/>
      <c r="AC16" s="86" t="s">
        <v>50</v>
      </c>
      <c r="AD16" s="86"/>
      <c r="AE16" s="86"/>
      <c r="AF16" s="86"/>
      <c r="AG16" s="86"/>
      <c r="AH16" s="86"/>
      <c r="AJ16" s="86" t="s">
        <v>51</v>
      </c>
      <c r="AK16" s="86"/>
      <c r="AL16" s="86"/>
      <c r="AM16" s="86"/>
      <c r="AN16" s="86"/>
      <c r="AO16" s="86"/>
      <c r="AQ16" s="86" t="s">
        <v>52</v>
      </c>
      <c r="AR16" s="86"/>
      <c r="AS16" s="86"/>
      <c r="AT16" s="86"/>
    </row>
    <row r="17" spans="4:46" ht="12.75">
      <c r="D17" s="4"/>
      <c r="E17" s="4"/>
      <c r="G17" s="2">
        <f>DATE($G$6,3,31)</f>
        <v>42094</v>
      </c>
      <c r="J17" t="s">
        <v>41</v>
      </c>
      <c r="K17" s="3" t="s">
        <v>47</v>
      </c>
      <c r="L17" s="3" t="s">
        <v>55</v>
      </c>
      <c r="M17" s="3" t="s">
        <v>55</v>
      </c>
      <c r="O17" t="s">
        <v>32</v>
      </c>
      <c r="P17" t="s">
        <v>32</v>
      </c>
      <c r="Q17" t="s">
        <v>41</v>
      </c>
      <c r="R17" s="3" t="s">
        <v>47</v>
      </c>
      <c r="S17" s="3" t="s">
        <v>55</v>
      </c>
      <c r="T17" s="3" t="s">
        <v>55</v>
      </c>
      <c r="V17" t="s">
        <v>32</v>
      </c>
      <c r="W17" t="s">
        <v>32</v>
      </c>
      <c r="X17" t="s">
        <v>41</v>
      </c>
      <c r="Y17" s="3" t="s">
        <v>47</v>
      </c>
      <c r="Z17" s="3" t="s">
        <v>55</v>
      </c>
      <c r="AA17" s="3" t="s">
        <v>55</v>
      </c>
      <c r="AC17" t="s">
        <v>32</v>
      </c>
      <c r="AD17" t="s">
        <v>32</v>
      </c>
      <c r="AE17" t="s">
        <v>41</v>
      </c>
      <c r="AF17" s="3" t="s">
        <v>47</v>
      </c>
      <c r="AG17" s="3" t="s">
        <v>55</v>
      </c>
      <c r="AH17" s="3" t="s">
        <v>55</v>
      </c>
      <c r="AJ17" t="s">
        <v>32</v>
      </c>
      <c r="AK17" t="s">
        <v>32</v>
      </c>
      <c r="AL17" t="s">
        <v>41</v>
      </c>
      <c r="AM17" s="3" t="s">
        <v>47</v>
      </c>
      <c r="AN17" s="3" t="s">
        <v>55</v>
      </c>
      <c r="AO17" s="3" t="s">
        <v>55</v>
      </c>
      <c r="AQ17" t="s">
        <v>41</v>
      </c>
      <c r="AR17" s="3" t="s">
        <v>47</v>
      </c>
      <c r="AS17" s="3" t="s">
        <v>55</v>
      </c>
      <c r="AT17" s="3" t="s">
        <v>55</v>
      </c>
    </row>
    <row r="18" spans="10:46" ht="12.75">
      <c r="J18" t="s">
        <v>42</v>
      </c>
      <c r="L18" s="2" t="str">
        <f>"&gt;="&amp;TEXT($G16,"GG/MM/AAAA")</f>
        <v>&gt;=01/03/2015</v>
      </c>
      <c r="M18" s="2" t="str">
        <f>"&lt;="&amp;TEXT($G17,"GG/MM/AAAA")</f>
        <v>&lt;=31/03/2015</v>
      </c>
      <c r="O18" s="4" t="str">
        <f>"&gt;= 0"</f>
        <v>&gt;= 0</v>
      </c>
      <c r="P18" s="4" t="str">
        <f>"&lt;= 30"</f>
        <v>&lt;= 30</v>
      </c>
      <c r="Q18" t="s">
        <v>42</v>
      </c>
      <c r="S18" s="2" t="str">
        <f>"&gt;="&amp;TEXT($G16,"GG/MM/AAAA")</f>
        <v>&gt;=01/03/2015</v>
      </c>
      <c r="T18" s="2" t="str">
        <f>"&lt;="&amp;TEXT($G17,"GG/MM/AAAA")</f>
        <v>&lt;=31/03/2015</v>
      </c>
      <c r="V18" s="4" t="str">
        <f>"&gt; 30"</f>
        <v>&gt; 30</v>
      </c>
      <c r="W18" s="4" t="str">
        <f>"&lt;= 60"</f>
        <v>&lt;= 60</v>
      </c>
      <c r="X18" t="s">
        <v>42</v>
      </c>
      <c r="Z18" s="2" t="str">
        <f>"&gt;="&amp;TEXT($G16,"GG/MM/AAAA")</f>
        <v>&gt;=01/03/2015</v>
      </c>
      <c r="AA18" s="2" t="str">
        <f>"&lt;="&amp;TEXT($G17,"GG/MM/AAAA")</f>
        <v>&lt;=31/03/2015</v>
      </c>
      <c r="AC18" s="4" t="str">
        <f>"&gt; 60"</f>
        <v>&gt; 60</v>
      </c>
      <c r="AD18" s="4" t="str">
        <f>"&lt;= 90"</f>
        <v>&lt;= 90</v>
      </c>
      <c r="AE18" t="s">
        <v>42</v>
      </c>
      <c r="AG18" s="2" t="str">
        <f>"&gt;="&amp;TEXT($G16,"GG/MM/AAAA")</f>
        <v>&gt;=01/03/2015</v>
      </c>
      <c r="AH18" s="2" t="str">
        <f>"&lt;="&amp;TEXT($G17,"GG/MM/AAAA")</f>
        <v>&lt;=31/03/2015</v>
      </c>
      <c r="AJ18" s="4" t="str">
        <f>"&gt; 90"</f>
        <v>&gt; 90</v>
      </c>
      <c r="AK18" s="4" t="str">
        <f>"&lt;= 999999"</f>
        <v>&lt;= 999999</v>
      </c>
      <c r="AL18" t="s">
        <v>42</v>
      </c>
      <c r="AN18" s="2" t="str">
        <f>"&gt;="&amp;TEXT($G16,"GG/MM/AAAA")</f>
        <v>&gt;=01/03/2015</v>
      </c>
      <c r="AO18" s="2" t="str">
        <f>"&lt;="&amp;TEXT($G17,"GG/MM/AAAA")</f>
        <v>&lt;=31/03/2015</v>
      </c>
      <c r="AQ18" s="4" t="s">
        <v>44</v>
      </c>
      <c r="AS18" s="2" t="str">
        <f>"&gt;="&amp;TEXT($G16,"GG/MM/AAAA")</f>
        <v>&gt;=01/03/2015</v>
      </c>
      <c r="AT18" s="2" t="str">
        <f>"&lt;="&amp;TEXT($G17,"GG/MM/AAAA")</f>
        <v>&lt;=31/03/2015</v>
      </c>
    </row>
    <row r="19" spans="12:46" ht="12.75">
      <c r="L19" s="2"/>
      <c r="M19" s="2"/>
      <c r="O19" s="4"/>
      <c r="P19" s="4"/>
      <c r="S19" s="2"/>
      <c r="T19" s="2"/>
      <c r="V19" s="4"/>
      <c r="W19" s="4"/>
      <c r="Z19" s="2"/>
      <c r="AA19" s="2"/>
      <c r="AC19" s="4"/>
      <c r="AD19" s="4"/>
      <c r="AG19" s="2"/>
      <c r="AH19" s="2"/>
      <c r="AJ19" s="4"/>
      <c r="AK19" s="4"/>
      <c r="AN19" s="2"/>
      <c r="AO19" s="2"/>
      <c r="AQ19" s="4"/>
      <c r="AS19" s="2"/>
      <c r="AT19" s="2"/>
    </row>
    <row r="20" spans="3:46" ht="12.75">
      <c r="C20" t="s">
        <v>62</v>
      </c>
      <c r="G20" s="2">
        <f>DATE($G$6,4,1)</f>
        <v>42095</v>
      </c>
      <c r="J20" s="86" t="s">
        <v>48</v>
      </c>
      <c r="K20" s="86"/>
      <c r="L20" s="86"/>
      <c r="M20" s="86"/>
      <c r="O20" s="86" t="s">
        <v>49</v>
      </c>
      <c r="P20" s="86"/>
      <c r="Q20" s="86"/>
      <c r="R20" s="86"/>
      <c r="S20" s="86"/>
      <c r="T20" s="86"/>
      <c r="V20" s="86" t="s">
        <v>50</v>
      </c>
      <c r="W20" s="86"/>
      <c r="X20" s="86"/>
      <c r="Y20" s="86"/>
      <c r="Z20" s="86"/>
      <c r="AA20" s="86"/>
      <c r="AC20" s="86" t="s">
        <v>50</v>
      </c>
      <c r="AD20" s="86"/>
      <c r="AE20" s="86"/>
      <c r="AF20" s="86"/>
      <c r="AG20" s="86"/>
      <c r="AH20" s="86"/>
      <c r="AJ20" s="86" t="s">
        <v>51</v>
      </c>
      <c r="AK20" s="86"/>
      <c r="AL20" s="86"/>
      <c r="AM20" s="86"/>
      <c r="AN20" s="86"/>
      <c r="AO20" s="86"/>
      <c r="AQ20" s="86" t="s">
        <v>52</v>
      </c>
      <c r="AR20" s="86"/>
      <c r="AS20" s="86"/>
      <c r="AT20" s="86"/>
    </row>
    <row r="21" spans="4:46" ht="12.75">
      <c r="D21" s="4"/>
      <c r="E21" s="4"/>
      <c r="G21" s="2">
        <f>DATE($G$6,4,30)</f>
        <v>42124</v>
      </c>
      <c r="J21" t="s">
        <v>41</v>
      </c>
      <c r="K21" s="3" t="s">
        <v>47</v>
      </c>
      <c r="L21" s="3" t="s">
        <v>55</v>
      </c>
      <c r="M21" s="3" t="s">
        <v>55</v>
      </c>
      <c r="O21" t="s">
        <v>32</v>
      </c>
      <c r="P21" t="s">
        <v>32</v>
      </c>
      <c r="Q21" t="s">
        <v>41</v>
      </c>
      <c r="R21" s="3" t="s">
        <v>47</v>
      </c>
      <c r="S21" s="3" t="s">
        <v>55</v>
      </c>
      <c r="T21" s="3" t="s">
        <v>55</v>
      </c>
      <c r="V21" t="s">
        <v>32</v>
      </c>
      <c r="W21" t="s">
        <v>32</v>
      </c>
      <c r="X21" t="s">
        <v>41</v>
      </c>
      <c r="Y21" s="3" t="s">
        <v>47</v>
      </c>
      <c r="Z21" s="3" t="s">
        <v>55</v>
      </c>
      <c r="AA21" s="3" t="s">
        <v>55</v>
      </c>
      <c r="AC21" t="s">
        <v>32</v>
      </c>
      <c r="AD21" t="s">
        <v>32</v>
      </c>
      <c r="AE21" t="s">
        <v>41</v>
      </c>
      <c r="AF21" s="3" t="s">
        <v>47</v>
      </c>
      <c r="AG21" s="3" t="s">
        <v>55</v>
      </c>
      <c r="AH21" s="3" t="s">
        <v>55</v>
      </c>
      <c r="AJ21" t="s">
        <v>32</v>
      </c>
      <c r="AK21" t="s">
        <v>32</v>
      </c>
      <c r="AL21" t="s">
        <v>41</v>
      </c>
      <c r="AM21" s="3" t="s">
        <v>47</v>
      </c>
      <c r="AN21" s="3" t="s">
        <v>55</v>
      </c>
      <c r="AO21" s="3" t="s">
        <v>55</v>
      </c>
      <c r="AQ21" t="s">
        <v>41</v>
      </c>
      <c r="AR21" s="3" t="s">
        <v>47</v>
      </c>
      <c r="AS21" s="3" t="s">
        <v>55</v>
      </c>
      <c r="AT21" s="3" t="s">
        <v>55</v>
      </c>
    </row>
    <row r="22" spans="10:46" ht="12.75">
      <c r="J22" t="s">
        <v>42</v>
      </c>
      <c r="L22" s="2" t="str">
        <f>"&gt;="&amp;TEXT($G20,"GG/MM/AAAA")</f>
        <v>&gt;=01/04/2015</v>
      </c>
      <c r="M22" s="2" t="str">
        <f>"&lt;="&amp;TEXT($G21,"GG/MM/AAAA")</f>
        <v>&lt;=30/04/2015</v>
      </c>
      <c r="O22" s="4" t="str">
        <f>"&gt;= 0"</f>
        <v>&gt;= 0</v>
      </c>
      <c r="P22" s="4" t="str">
        <f>"&lt;= 30"</f>
        <v>&lt;= 30</v>
      </c>
      <c r="Q22" t="s">
        <v>42</v>
      </c>
      <c r="S22" s="2" t="str">
        <f>"&gt;="&amp;TEXT($G20,"GG/MM/AAAA")</f>
        <v>&gt;=01/04/2015</v>
      </c>
      <c r="T22" s="2" t="str">
        <f>"&lt;="&amp;TEXT($G21,"GG/MM/AAAA")</f>
        <v>&lt;=30/04/2015</v>
      </c>
      <c r="V22" s="4" t="str">
        <f>"&gt; 30"</f>
        <v>&gt; 30</v>
      </c>
      <c r="W22" s="4" t="str">
        <f>"&lt;= 60"</f>
        <v>&lt;= 60</v>
      </c>
      <c r="X22" t="s">
        <v>42</v>
      </c>
      <c r="Z22" s="2" t="str">
        <f>"&gt;="&amp;TEXT($G20,"GG/MM/AAAA")</f>
        <v>&gt;=01/04/2015</v>
      </c>
      <c r="AA22" s="2" t="str">
        <f>"&lt;="&amp;TEXT($G21,"GG/MM/AAAA")</f>
        <v>&lt;=30/04/2015</v>
      </c>
      <c r="AC22" s="4" t="str">
        <f>"&gt; 60"</f>
        <v>&gt; 60</v>
      </c>
      <c r="AD22" s="4" t="str">
        <f>"&lt;= 90"</f>
        <v>&lt;= 90</v>
      </c>
      <c r="AE22" t="s">
        <v>42</v>
      </c>
      <c r="AG22" s="2" t="str">
        <f>"&gt;="&amp;TEXT($G20,"GG/MM/AAAA")</f>
        <v>&gt;=01/04/2015</v>
      </c>
      <c r="AH22" s="2" t="str">
        <f>"&lt;="&amp;TEXT($G21,"GG/MM/AAAA")</f>
        <v>&lt;=30/04/2015</v>
      </c>
      <c r="AJ22" s="4" t="str">
        <f>"&gt; 90"</f>
        <v>&gt; 90</v>
      </c>
      <c r="AK22" s="4" t="str">
        <f>"&lt;= 999999"</f>
        <v>&lt;= 999999</v>
      </c>
      <c r="AL22" t="s">
        <v>42</v>
      </c>
      <c r="AN22" s="2" t="str">
        <f>"&gt;="&amp;TEXT($G20,"GG/MM/AAAA")</f>
        <v>&gt;=01/04/2015</v>
      </c>
      <c r="AO22" s="2" t="str">
        <f>"&lt;="&amp;TEXT($G21,"GG/MM/AAAA")</f>
        <v>&lt;=30/04/2015</v>
      </c>
      <c r="AQ22" s="4" t="s">
        <v>44</v>
      </c>
      <c r="AS22" s="2" t="str">
        <f>"&gt;="&amp;TEXT($G20,"GG/MM/AAAA")</f>
        <v>&gt;=01/04/2015</v>
      </c>
      <c r="AT22" s="2" t="str">
        <f>"&lt;="&amp;TEXT($G21,"GG/MM/AAAA")</f>
        <v>&lt;=30/04/2015</v>
      </c>
    </row>
    <row r="23" spans="12:46" ht="12.75">
      <c r="L23" s="2"/>
      <c r="M23" s="2"/>
      <c r="O23" s="4"/>
      <c r="P23" s="4"/>
      <c r="S23" s="2"/>
      <c r="T23" s="2"/>
      <c r="V23" s="4"/>
      <c r="W23" s="4"/>
      <c r="Z23" s="2"/>
      <c r="AA23" s="2"/>
      <c r="AC23" s="4"/>
      <c r="AD23" s="4"/>
      <c r="AG23" s="2"/>
      <c r="AH23" s="2"/>
      <c r="AJ23" s="4"/>
      <c r="AK23" s="4"/>
      <c r="AN23" s="2"/>
      <c r="AO23" s="2"/>
      <c r="AQ23" s="4"/>
      <c r="AS23" s="2"/>
      <c r="AT23" s="2"/>
    </row>
    <row r="24" spans="3:46" ht="12.75">
      <c r="C24" t="s">
        <v>63</v>
      </c>
      <c r="G24" s="2">
        <f>DATE($G$6,5,1)</f>
        <v>42125</v>
      </c>
      <c r="J24" s="86" t="s">
        <v>48</v>
      </c>
      <c r="K24" s="86"/>
      <c r="L24" s="86"/>
      <c r="M24" s="86"/>
      <c r="O24" s="86" t="s">
        <v>49</v>
      </c>
      <c r="P24" s="86"/>
      <c r="Q24" s="86"/>
      <c r="R24" s="86"/>
      <c r="S24" s="86"/>
      <c r="T24" s="86"/>
      <c r="V24" s="86" t="s">
        <v>50</v>
      </c>
      <c r="W24" s="86"/>
      <c r="X24" s="86"/>
      <c r="Y24" s="86"/>
      <c r="Z24" s="86"/>
      <c r="AA24" s="86"/>
      <c r="AC24" s="86" t="s">
        <v>50</v>
      </c>
      <c r="AD24" s="86"/>
      <c r="AE24" s="86"/>
      <c r="AF24" s="86"/>
      <c r="AG24" s="86"/>
      <c r="AH24" s="86"/>
      <c r="AJ24" s="86" t="s">
        <v>51</v>
      </c>
      <c r="AK24" s="86"/>
      <c r="AL24" s="86"/>
      <c r="AM24" s="86"/>
      <c r="AN24" s="86"/>
      <c r="AO24" s="86"/>
      <c r="AQ24" s="86" t="s">
        <v>52</v>
      </c>
      <c r="AR24" s="86"/>
      <c r="AS24" s="86"/>
      <c r="AT24" s="86"/>
    </row>
    <row r="25" spans="4:46" ht="12.75">
      <c r="D25" s="4"/>
      <c r="E25" s="4"/>
      <c r="G25" s="2">
        <f>DATE($G$6,5,31)</f>
        <v>42155</v>
      </c>
      <c r="J25" t="s">
        <v>41</v>
      </c>
      <c r="K25" s="3" t="s">
        <v>47</v>
      </c>
      <c r="L25" s="3" t="s">
        <v>55</v>
      </c>
      <c r="M25" s="3" t="s">
        <v>55</v>
      </c>
      <c r="O25" t="s">
        <v>32</v>
      </c>
      <c r="P25" t="s">
        <v>32</v>
      </c>
      <c r="Q25" t="s">
        <v>41</v>
      </c>
      <c r="R25" s="3" t="s">
        <v>47</v>
      </c>
      <c r="S25" s="3" t="s">
        <v>55</v>
      </c>
      <c r="T25" s="3" t="s">
        <v>55</v>
      </c>
      <c r="V25" t="s">
        <v>32</v>
      </c>
      <c r="W25" t="s">
        <v>32</v>
      </c>
      <c r="X25" t="s">
        <v>41</v>
      </c>
      <c r="Y25" s="3" t="s">
        <v>47</v>
      </c>
      <c r="Z25" s="3" t="s">
        <v>55</v>
      </c>
      <c r="AA25" s="3" t="s">
        <v>55</v>
      </c>
      <c r="AC25" t="s">
        <v>32</v>
      </c>
      <c r="AD25" t="s">
        <v>32</v>
      </c>
      <c r="AE25" t="s">
        <v>41</v>
      </c>
      <c r="AF25" s="3" t="s">
        <v>47</v>
      </c>
      <c r="AG25" s="3" t="s">
        <v>55</v>
      </c>
      <c r="AH25" s="3" t="s">
        <v>55</v>
      </c>
      <c r="AJ25" t="s">
        <v>32</v>
      </c>
      <c r="AK25" t="s">
        <v>32</v>
      </c>
      <c r="AL25" t="s">
        <v>41</v>
      </c>
      <c r="AM25" s="3" t="s">
        <v>47</v>
      </c>
      <c r="AN25" s="3" t="s">
        <v>55</v>
      </c>
      <c r="AO25" s="3" t="s">
        <v>55</v>
      </c>
      <c r="AQ25" t="s">
        <v>41</v>
      </c>
      <c r="AR25" s="3" t="s">
        <v>47</v>
      </c>
      <c r="AS25" s="3" t="s">
        <v>55</v>
      </c>
      <c r="AT25" s="3" t="s">
        <v>55</v>
      </c>
    </row>
    <row r="26" spans="10:46" ht="12.75">
      <c r="J26" t="s">
        <v>42</v>
      </c>
      <c r="L26" s="2" t="str">
        <f>"&gt;="&amp;TEXT($G24,"GG/MM/AAAA")</f>
        <v>&gt;=01/05/2015</v>
      </c>
      <c r="M26" s="2" t="str">
        <f>"&lt;="&amp;TEXT($G25,"GG/MM/AAAA")</f>
        <v>&lt;=31/05/2015</v>
      </c>
      <c r="O26" s="4" t="str">
        <f>"&gt;= 0"</f>
        <v>&gt;= 0</v>
      </c>
      <c r="P26" s="4" t="str">
        <f>"&lt;= 30"</f>
        <v>&lt;= 30</v>
      </c>
      <c r="Q26" t="s">
        <v>42</v>
      </c>
      <c r="S26" s="2" t="str">
        <f>"&gt;="&amp;TEXT($G24,"GG/MM/AAAA")</f>
        <v>&gt;=01/05/2015</v>
      </c>
      <c r="T26" s="2" t="str">
        <f>"&lt;="&amp;TEXT($G25,"GG/MM/AAAA")</f>
        <v>&lt;=31/05/2015</v>
      </c>
      <c r="V26" s="4" t="str">
        <f>"&gt; 30"</f>
        <v>&gt; 30</v>
      </c>
      <c r="W26" s="4" t="str">
        <f>"&lt;= 60"</f>
        <v>&lt;= 60</v>
      </c>
      <c r="X26" t="s">
        <v>42</v>
      </c>
      <c r="Z26" s="2" t="str">
        <f>"&gt;="&amp;TEXT($G24,"GG/MM/AAAA")</f>
        <v>&gt;=01/05/2015</v>
      </c>
      <c r="AA26" s="2" t="str">
        <f>"&lt;="&amp;TEXT($G25,"GG/MM/AAAA")</f>
        <v>&lt;=31/05/2015</v>
      </c>
      <c r="AC26" s="4" t="str">
        <f>"&gt; 60"</f>
        <v>&gt; 60</v>
      </c>
      <c r="AD26" s="4" t="str">
        <f>"&lt;= 90"</f>
        <v>&lt;= 90</v>
      </c>
      <c r="AE26" t="s">
        <v>42</v>
      </c>
      <c r="AG26" s="2" t="str">
        <f>"&gt;="&amp;TEXT($G24,"GG/MM/AAAA")</f>
        <v>&gt;=01/05/2015</v>
      </c>
      <c r="AH26" s="2" t="str">
        <f>"&lt;="&amp;TEXT($G25,"GG/MM/AAAA")</f>
        <v>&lt;=31/05/2015</v>
      </c>
      <c r="AJ26" s="4" t="str">
        <f>"&gt; 90"</f>
        <v>&gt; 90</v>
      </c>
      <c r="AK26" s="4" t="str">
        <f>"&lt;= 999999"</f>
        <v>&lt;= 999999</v>
      </c>
      <c r="AL26" t="s">
        <v>42</v>
      </c>
      <c r="AN26" s="2" t="str">
        <f>"&gt;="&amp;TEXT($G24,"GG/MM/AAAA")</f>
        <v>&gt;=01/05/2015</v>
      </c>
      <c r="AO26" s="2" t="str">
        <f>"&lt;="&amp;TEXT($G25,"GG/MM/AAAA")</f>
        <v>&lt;=31/05/2015</v>
      </c>
      <c r="AQ26" s="4" t="s">
        <v>44</v>
      </c>
      <c r="AS26" s="2" t="str">
        <f>"&gt;="&amp;TEXT($G24,"GG/MM/AAAA")</f>
        <v>&gt;=01/05/2015</v>
      </c>
      <c r="AT26" s="2" t="str">
        <f>"&lt;="&amp;TEXT($G25,"GG/MM/AAAA")</f>
        <v>&lt;=31/05/2015</v>
      </c>
    </row>
    <row r="27" spans="11:46" ht="12.75">
      <c r="K27" s="3"/>
      <c r="L27" s="3"/>
      <c r="M27" s="3"/>
      <c r="R27" s="3"/>
      <c r="S27" s="3"/>
      <c r="T27" s="3"/>
      <c r="Y27" s="3"/>
      <c r="Z27" s="3"/>
      <c r="AA27" s="3"/>
      <c r="AF27" s="3"/>
      <c r="AG27" s="3"/>
      <c r="AH27" s="3"/>
      <c r="AM27" s="3"/>
      <c r="AN27" s="3"/>
      <c r="AO27" s="3"/>
      <c r="AR27" s="3"/>
      <c r="AS27" s="3"/>
      <c r="AT27" s="3"/>
    </row>
    <row r="28" spans="3:46" ht="12.75">
      <c r="C28" t="s">
        <v>64</v>
      </c>
      <c r="G28" s="2">
        <f>DATE($G$6,6,1)</f>
        <v>42156</v>
      </c>
      <c r="J28" s="86" t="s">
        <v>48</v>
      </c>
      <c r="K28" s="86"/>
      <c r="L28" s="86"/>
      <c r="M28" s="86"/>
      <c r="O28" s="86" t="s">
        <v>49</v>
      </c>
      <c r="P28" s="86"/>
      <c r="Q28" s="86"/>
      <c r="R28" s="86"/>
      <c r="S28" s="86"/>
      <c r="T28" s="86"/>
      <c r="V28" s="86" t="s">
        <v>50</v>
      </c>
      <c r="W28" s="86"/>
      <c r="X28" s="86"/>
      <c r="Y28" s="86"/>
      <c r="Z28" s="86"/>
      <c r="AA28" s="86"/>
      <c r="AC28" s="86" t="s">
        <v>50</v>
      </c>
      <c r="AD28" s="86"/>
      <c r="AE28" s="86"/>
      <c r="AF28" s="86"/>
      <c r="AG28" s="86"/>
      <c r="AH28" s="86"/>
      <c r="AJ28" s="86" t="s">
        <v>51</v>
      </c>
      <c r="AK28" s="86"/>
      <c r="AL28" s="86"/>
      <c r="AM28" s="86"/>
      <c r="AN28" s="86"/>
      <c r="AO28" s="86"/>
      <c r="AQ28" s="86" t="s">
        <v>52</v>
      </c>
      <c r="AR28" s="86"/>
      <c r="AS28" s="86"/>
      <c r="AT28" s="86"/>
    </row>
    <row r="29" spans="4:46" ht="12.75">
      <c r="D29" s="4"/>
      <c r="E29" s="4"/>
      <c r="G29" s="2">
        <f>DATE($G$6,6,30)</f>
        <v>42185</v>
      </c>
      <c r="J29" t="s">
        <v>41</v>
      </c>
      <c r="K29" s="3" t="s">
        <v>47</v>
      </c>
      <c r="L29" s="3" t="s">
        <v>55</v>
      </c>
      <c r="M29" s="3" t="s">
        <v>55</v>
      </c>
      <c r="O29" t="s">
        <v>32</v>
      </c>
      <c r="P29" t="s">
        <v>32</v>
      </c>
      <c r="Q29" t="s">
        <v>41</v>
      </c>
      <c r="R29" s="3" t="s">
        <v>47</v>
      </c>
      <c r="S29" s="3" t="s">
        <v>55</v>
      </c>
      <c r="T29" s="3" t="s">
        <v>55</v>
      </c>
      <c r="V29" t="s">
        <v>32</v>
      </c>
      <c r="W29" t="s">
        <v>32</v>
      </c>
      <c r="X29" t="s">
        <v>41</v>
      </c>
      <c r="Y29" s="3" t="s">
        <v>47</v>
      </c>
      <c r="Z29" s="3" t="s">
        <v>55</v>
      </c>
      <c r="AA29" s="3" t="s">
        <v>55</v>
      </c>
      <c r="AC29" t="s">
        <v>32</v>
      </c>
      <c r="AD29" t="s">
        <v>32</v>
      </c>
      <c r="AE29" t="s">
        <v>41</v>
      </c>
      <c r="AF29" s="3" t="s">
        <v>47</v>
      </c>
      <c r="AG29" s="3" t="s">
        <v>55</v>
      </c>
      <c r="AH29" s="3" t="s">
        <v>55</v>
      </c>
      <c r="AJ29" t="s">
        <v>32</v>
      </c>
      <c r="AK29" t="s">
        <v>32</v>
      </c>
      <c r="AL29" t="s">
        <v>41</v>
      </c>
      <c r="AM29" s="3" t="s">
        <v>47</v>
      </c>
      <c r="AN29" s="3" t="s">
        <v>55</v>
      </c>
      <c r="AO29" s="3" t="s">
        <v>55</v>
      </c>
      <c r="AQ29" t="s">
        <v>41</v>
      </c>
      <c r="AR29" s="3" t="s">
        <v>47</v>
      </c>
      <c r="AS29" s="3" t="s">
        <v>55</v>
      </c>
      <c r="AT29" s="3" t="s">
        <v>55</v>
      </c>
    </row>
    <row r="30" spans="10:46" ht="12.75">
      <c r="J30" t="s">
        <v>42</v>
      </c>
      <c r="L30" s="2" t="str">
        <f>"&gt;="&amp;TEXT($G28,"GG/MM/AAAA")</f>
        <v>&gt;=01/06/2015</v>
      </c>
      <c r="M30" s="2" t="str">
        <f>"&lt;="&amp;TEXT($G29,"GG/MM/AAAA")</f>
        <v>&lt;=30/06/2015</v>
      </c>
      <c r="O30" s="4" t="str">
        <f>"&gt;= 0"</f>
        <v>&gt;= 0</v>
      </c>
      <c r="P30" s="4" t="str">
        <f>"&lt;= 30"</f>
        <v>&lt;= 30</v>
      </c>
      <c r="Q30" t="s">
        <v>42</v>
      </c>
      <c r="S30" s="2" t="str">
        <f>"&gt;="&amp;TEXT($G28,"GG/MM/AAAA")</f>
        <v>&gt;=01/06/2015</v>
      </c>
      <c r="T30" s="2" t="str">
        <f>"&lt;="&amp;TEXT($G29,"GG/MM/AAAA")</f>
        <v>&lt;=30/06/2015</v>
      </c>
      <c r="V30" s="4" t="str">
        <f>"&gt; 30"</f>
        <v>&gt; 30</v>
      </c>
      <c r="W30" s="4" t="str">
        <f>"&lt;= 60"</f>
        <v>&lt;= 60</v>
      </c>
      <c r="X30" t="s">
        <v>42</v>
      </c>
      <c r="Z30" s="2" t="str">
        <f>"&gt;="&amp;TEXT($G28,"GG/MM/AAAA")</f>
        <v>&gt;=01/06/2015</v>
      </c>
      <c r="AA30" s="2" t="str">
        <f>"&lt;="&amp;TEXT($G29,"GG/MM/AAAA")</f>
        <v>&lt;=30/06/2015</v>
      </c>
      <c r="AC30" s="4" t="str">
        <f>"&gt; 60"</f>
        <v>&gt; 60</v>
      </c>
      <c r="AD30" s="4" t="str">
        <f>"&lt;= 90"</f>
        <v>&lt;= 90</v>
      </c>
      <c r="AE30" t="s">
        <v>42</v>
      </c>
      <c r="AG30" s="2" t="str">
        <f>"&gt;="&amp;TEXT($G28,"GG/MM/AAAA")</f>
        <v>&gt;=01/06/2015</v>
      </c>
      <c r="AH30" s="2" t="str">
        <f>"&lt;="&amp;TEXT($G29,"GG/MM/AAAA")</f>
        <v>&lt;=30/06/2015</v>
      </c>
      <c r="AJ30" s="4" t="str">
        <f>"&gt; 90"</f>
        <v>&gt; 90</v>
      </c>
      <c r="AK30" s="4" t="str">
        <f>"&lt;= 999999"</f>
        <v>&lt;= 999999</v>
      </c>
      <c r="AL30" t="s">
        <v>42</v>
      </c>
      <c r="AN30" s="2" t="str">
        <f>"&gt;="&amp;TEXT($G28,"GG/MM/AAAA")</f>
        <v>&gt;=01/06/2015</v>
      </c>
      <c r="AO30" s="2" t="str">
        <f>"&lt;="&amp;TEXT($G29,"GG/MM/AAAA")</f>
        <v>&lt;=30/06/2015</v>
      </c>
      <c r="AQ30" s="4" t="s">
        <v>44</v>
      </c>
      <c r="AS30" s="2" t="str">
        <f>"&gt;="&amp;TEXT($G28,"GG/MM/AAAA")</f>
        <v>&gt;=01/06/2015</v>
      </c>
      <c r="AT30" s="2" t="str">
        <f>"&lt;="&amp;TEXT($G29,"GG/MM/AAAA")</f>
        <v>&lt;=30/06/2015</v>
      </c>
    </row>
    <row r="31" spans="10:46" ht="12.75">
      <c r="J31" s="86"/>
      <c r="K31" s="86"/>
      <c r="L31" s="86"/>
      <c r="M31" s="86"/>
      <c r="O31" s="86"/>
      <c r="P31" s="86"/>
      <c r="Q31" s="86"/>
      <c r="R31" s="86"/>
      <c r="S31" s="86"/>
      <c r="T31" s="86"/>
      <c r="V31" s="86"/>
      <c r="W31" s="86"/>
      <c r="X31" s="86"/>
      <c r="Y31" s="86"/>
      <c r="Z31" s="86"/>
      <c r="AA31" s="86"/>
      <c r="AC31" s="86"/>
      <c r="AD31" s="86"/>
      <c r="AE31" s="86"/>
      <c r="AF31" s="86"/>
      <c r="AG31" s="86"/>
      <c r="AH31" s="86"/>
      <c r="AJ31" s="86"/>
      <c r="AK31" s="86"/>
      <c r="AL31" s="86"/>
      <c r="AM31" s="86"/>
      <c r="AN31" s="86"/>
      <c r="AO31" s="86"/>
      <c r="AQ31" s="86"/>
      <c r="AR31" s="86"/>
      <c r="AS31" s="86"/>
      <c r="AT31" s="86"/>
    </row>
    <row r="32" spans="3:46" ht="12.75">
      <c r="C32" t="s">
        <v>65</v>
      </c>
      <c r="G32" s="2">
        <f>DATE($G$6,7,1)</f>
        <v>42186</v>
      </c>
      <c r="J32" s="86" t="s">
        <v>48</v>
      </c>
      <c r="K32" s="86"/>
      <c r="L32" s="86"/>
      <c r="M32" s="86"/>
      <c r="O32" s="86" t="s">
        <v>49</v>
      </c>
      <c r="P32" s="86"/>
      <c r="Q32" s="86"/>
      <c r="R32" s="86"/>
      <c r="S32" s="86"/>
      <c r="T32" s="86"/>
      <c r="V32" s="86" t="s">
        <v>50</v>
      </c>
      <c r="W32" s="86"/>
      <c r="X32" s="86"/>
      <c r="Y32" s="86"/>
      <c r="Z32" s="86"/>
      <c r="AA32" s="86"/>
      <c r="AC32" s="86" t="s">
        <v>50</v>
      </c>
      <c r="AD32" s="86"/>
      <c r="AE32" s="86"/>
      <c r="AF32" s="86"/>
      <c r="AG32" s="86"/>
      <c r="AH32" s="86"/>
      <c r="AJ32" s="86" t="s">
        <v>51</v>
      </c>
      <c r="AK32" s="86"/>
      <c r="AL32" s="86"/>
      <c r="AM32" s="86"/>
      <c r="AN32" s="86"/>
      <c r="AO32" s="86"/>
      <c r="AQ32" s="86" t="s">
        <v>52</v>
      </c>
      <c r="AR32" s="86"/>
      <c r="AS32" s="86"/>
      <c r="AT32" s="86"/>
    </row>
    <row r="33" spans="4:46" ht="12.75">
      <c r="D33" s="4"/>
      <c r="E33" s="4"/>
      <c r="G33" s="2">
        <f>DATE($G$6,7,31)</f>
        <v>42216</v>
      </c>
      <c r="J33" t="s">
        <v>41</v>
      </c>
      <c r="K33" s="3" t="s">
        <v>47</v>
      </c>
      <c r="L33" s="3" t="s">
        <v>55</v>
      </c>
      <c r="M33" s="3" t="s">
        <v>55</v>
      </c>
      <c r="O33" t="s">
        <v>32</v>
      </c>
      <c r="P33" t="s">
        <v>32</v>
      </c>
      <c r="Q33" t="s">
        <v>41</v>
      </c>
      <c r="R33" s="3" t="s">
        <v>47</v>
      </c>
      <c r="S33" s="3" t="s">
        <v>55</v>
      </c>
      <c r="T33" s="3" t="s">
        <v>55</v>
      </c>
      <c r="V33" t="s">
        <v>32</v>
      </c>
      <c r="W33" t="s">
        <v>32</v>
      </c>
      <c r="X33" t="s">
        <v>41</v>
      </c>
      <c r="Y33" s="3" t="s">
        <v>47</v>
      </c>
      <c r="Z33" s="3" t="s">
        <v>55</v>
      </c>
      <c r="AA33" s="3" t="s">
        <v>55</v>
      </c>
      <c r="AC33" t="s">
        <v>32</v>
      </c>
      <c r="AD33" t="s">
        <v>32</v>
      </c>
      <c r="AE33" t="s">
        <v>41</v>
      </c>
      <c r="AF33" s="3" t="s">
        <v>47</v>
      </c>
      <c r="AG33" s="3" t="s">
        <v>55</v>
      </c>
      <c r="AH33" s="3" t="s">
        <v>55</v>
      </c>
      <c r="AJ33" t="s">
        <v>32</v>
      </c>
      <c r="AK33" t="s">
        <v>32</v>
      </c>
      <c r="AL33" t="s">
        <v>41</v>
      </c>
      <c r="AM33" s="3" t="s">
        <v>47</v>
      </c>
      <c r="AN33" s="3" t="s">
        <v>55</v>
      </c>
      <c r="AO33" s="3" t="s">
        <v>55</v>
      </c>
      <c r="AQ33" t="s">
        <v>41</v>
      </c>
      <c r="AR33" s="3" t="s">
        <v>47</v>
      </c>
      <c r="AS33" s="3" t="s">
        <v>55</v>
      </c>
      <c r="AT33" s="3" t="s">
        <v>55</v>
      </c>
    </row>
    <row r="34" spans="10:46" ht="12.75">
      <c r="J34" t="s">
        <v>42</v>
      </c>
      <c r="L34" s="2" t="str">
        <f>"&gt;="&amp;TEXT($G32,"GG/MM/AAAA")</f>
        <v>&gt;=01/07/2015</v>
      </c>
      <c r="M34" s="2" t="str">
        <f>"&lt;="&amp;TEXT($G33,"GG/MM/AAAA")</f>
        <v>&lt;=31/07/2015</v>
      </c>
      <c r="O34" s="4" t="str">
        <f>"&gt;= 0"</f>
        <v>&gt;= 0</v>
      </c>
      <c r="P34" s="4" t="str">
        <f>"&lt;= 30"</f>
        <v>&lt;= 30</v>
      </c>
      <c r="Q34" t="s">
        <v>42</v>
      </c>
      <c r="S34" s="2" t="str">
        <f>"&gt;="&amp;TEXT($G32,"GG/MM/AAAA")</f>
        <v>&gt;=01/07/2015</v>
      </c>
      <c r="T34" s="2" t="str">
        <f>"&lt;="&amp;TEXT($G33,"GG/MM/AAAA")</f>
        <v>&lt;=31/07/2015</v>
      </c>
      <c r="V34" s="4" t="str">
        <f>"&gt; 30"</f>
        <v>&gt; 30</v>
      </c>
      <c r="W34" s="4" t="str">
        <f>"&lt;= 60"</f>
        <v>&lt;= 60</v>
      </c>
      <c r="X34" t="s">
        <v>42</v>
      </c>
      <c r="Z34" s="2" t="str">
        <f>"&gt;="&amp;TEXT($G32,"GG/MM/AAAA")</f>
        <v>&gt;=01/07/2015</v>
      </c>
      <c r="AA34" s="2" t="str">
        <f>"&lt;="&amp;TEXT($G33,"GG/MM/AAAA")</f>
        <v>&lt;=31/07/2015</v>
      </c>
      <c r="AC34" s="4" t="str">
        <f>"&gt; 60"</f>
        <v>&gt; 60</v>
      </c>
      <c r="AD34" s="4" t="str">
        <f>"&lt;= 90"</f>
        <v>&lt;= 90</v>
      </c>
      <c r="AE34" t="s">
        <v>42</v>
      </c>
      <c r="AG34" s="2" t="str">
        <f>"&gt;="&amp;TEXT($G32,"GG/MM/AAAA")</f>
        <v>&gt;=01/07/2015</v>
      </c>
      <c r="AH34" s="2" t="str">
        <f>"&lt;="&amp;TEXT($G33,"GG/MM/AAAA")</f>
        <v>&lt;=31/07/2015</v>
      </c>
      <c r="AJ34" s="4" t="str">
        <f>"&gt; 90"</f>
        <v>&gt; 90</v>
      </c>
      <c r="AK34" s="4" t="str">
        <f>"&lt;= 999999"</f>
        <v>&lt;= 999999</v>
      </c>
      <c r="AL34" t="s">
        <v>42</v>
      </c>
      <c r="AN34" s="2" t="str">
        <f>"&gt;="&amp;TEXT($G32,"GG/MM/AAAA")</f>
        <v>&gt;=01/07/2015</v>
      </c>
      <c r="AO34" s="2" t="str">
        <f>"&lt;="&amp;TEXT($G33,"GG/MM/AAAA")</f>
        <v>&lt;=31/07/2015</v>
      </c>
      <c r="AQ34" s="4" t="s">
        <v>44</v>
      </c>
      <c r="AS34" s="2" t="str">
        <f>"&gt;="&amp;TEXT($G32,"GG/MM/AAAA")</f>
        <v>&gt;=01/07/2015</v>
      </c>
      <c r="AT34" s="2" t="str">
        <f>"&lt;="&amp;TEXT($G33,"GG/MM/AAAA")</f>
        <v>&lt;=31/07/2015</v>
      </c>
    </row>
    <row r="35" spans="12:46" ht="12.75">
      <c r="L35" s="2"/>
      <c r="M35" s="2"/>
      <c r="O35" s="4"/>
      <c r="P35" s="4"/>
      <c r="S35" s="2"/>
      <c r="T35" s="2"/>
      <c r="V35" s="4"/>
      <c r="W35" s="4"/>
      <c r="Z35" s="2"/>
      <c r="AA35" s="2"/>
      <c r="AC35" s="4"/>
      <c r="AD35" s="4"/>
      <c r="AG35" s="2"/>
      <c r="AH35" s="2"/>
      <c r="AJ35" s="4"/>
      <c r="AK35" s="4"/>
      <c r="AN35" s="2"/>
      <c r="AO35" s="2"/>
      <c r="AQ35" s="4"/>
      <c r="AS35" s="2"/>
      <c r="AT35" s="2"/>
    </row>
    <row r="36" spans="3:46" ht="12.75">
      <c r="C36" t="s">
        <v>66</v>
      </c>
      <c r="G36" s="2">
        <f>DATE($G$6,8,1)</f>
        <v>42217</v>
      </c>
      <c r="J36" s="86" t="s">
        <v>48</v>
      </c>
      <c r="K36" s="86"/>
      <c r="L36" s="86"/>
      <c r="M36" s="86"/>
      <c r="O36" s="86" t="s">
        <v>49</v>
      </c>
      <c r="P36" s="86"/>
      <c r="Q36" s="86"/>
      <c r="R36" s="86"/>
      <c r="S36" s="86"/>
      <c r="T36" s="86"/>
      <c r="V36" s="86" t="s">
        <v>50</v>
      </c>
      <c r="W36" s="86"/>
      <c r="X36" s="86"/>
      <c r="Y36" s="86"/>
      <c r="Z36" s="86"/>
      <c r="AA36" s="86"/>
      <c r="AC36" s="86" t="s">
        <v>50</v>
      </c>
      <c r="AD36" s="86"/>
      <c r="AE36" s="86"/>
      <c r="AF36" s="86"/>
      <c r="AG36" s="86"/>
      <c r="AH36" s="86"/>
      <c r="AJ36" s="86" t="s">
        <v>51</v>
      </c>
      <c r="AK36" s="86"/>
      <c r="AL36" s="86"/>
      <c r="AM36" s="86"/>
      <c r="AN36" s="86"/>
      <c r="AO36" s="86"/>
      <c r="AQ36" s="86" t="s">
        <v>52</v>
      </c>
      <c r="AR36" s="86"/>
      <c r="AS36" s="86"/>
      <c r="AT36" s="86"/>
    </row>
    <row r="37" spans="4:46" ht="12.75">
      <c r="D37" s="4"/>
      <c r="E37" s="4"/>
      <c r="G37" s="2">
        <f>DATE($G$6,8,31)</f>
        <v>42247</v>
      </c>
      <c r="J37" t="s">
        <v>41</v>
      </c>
      <c r="K37" s="3" t="s">
        <v>47</v>
      </c>
      <c r="L37" s="3" t="s">
        <v>55</v>
      </c>
      <c r="M37" s="3" t="s">
        <v>55</v>
      </c>
      <c r="O37" t="s">
        <v>32</v>
      </c>
      <c r="P37" t="s">
        <v>32</v>
      </c>
      <c r="Q37" t="s">
        <v>41</v>
      </c>
      <c r="R37" s="3" t="s">
        <v>47</v>
      </c>
      <c r="S37" s="3" t="s">
        <v>55</v>
      </c>
      <c r="T37" s="3" t="s">
        <v>55</v>
      </c>
      <c r="V37" t="s">
        <v>32</v>
      </c>
      <c r="W37" t="s">
        <v>32</v>
      </c>
      <c r="X37" t="s">
        <v>41</v>
      </c>
      <c r="Y37" s="3" t="s">
        <v>47</v>
      </c>
      <c r="Z37" s="3" t="s">
        <v>55</v>
      </c>
      <c r="AA37" s="3" t="s">
        <v>55</v>
      </c>
      <c r="AC37" t="s">
        <v>32</v>
      </c>
      <c r="AD37" t="s">
        <v>32</v>
      </c>
      <c r="AE37" t="s">
        <v>41</v>
      </c>
      <c r="AF37" s="3" t="s">
        <v>47</v>
      </c>
      <c r="AG37" s="3" t="s">
        <v>55</v>
      </c>
      <c r="AH37" s="3" t="s">
        <v>55</v>
      </c>
      <c r="AJ37" t="s">
        <v>32</v>
      </c>
      <c r="AK37" t="s">
        <v>32</v>
      </c>
      <c r="AL37" t="s">
        <v>41</v>
      </c>
      <c r="AM37" s="3" t="s">
        <v>47</v>
      </c>
      <c r="AN37" s="3" t="s">
        <v>55</v>
      </c>
      <c r="AO37" s="3" t="s">
        <v>55</v>
      </c>
      <c r="AQ37" t="s">
        <v>41</v>
      </c>
      <c r="AR37" s="3" t="s">
        <v>47</v>
      </c>
      <c r="AS37" s="3" t="s">
        <v>55</v>
      </c>
      <c r="AT37" s="3" t="s">
        <v>55</v>
      </c>
    </row>
    <row r="38" spans="10:46" ht="12.75">
      <c r="J38" t="s">
        <v>42</v>
      </c>
      <c r="L38" s="2" t="str">
        <f>"&gt;="&amp;TEXT($G36,"GG/MM/AAAA")</f>
        <v>&gt;=01/08/2015</v>
      </c>
      <c r="M38" s="2" t="str">
        <f>"&lt;="&amp;TEXT($G37,"GG/MM/AAAA")</f>
        <v>&lt;=31/08/2015</v>
      </c>
      <c r="O38" s="4" t="str">
        <f>"&gt;= 0"</f>
        <v>&gt;= 0</v>
      </c>
      <c r="P38" s="4" t="str">
        <f>"&lt;= 30"</f>
        <v>&lt;= 30</v>
      </c>
      <c r="Q38" t="s">
        <v>42</v>
      </c>
      <c r="S38" s="2" t="str">
        <f>"&gt;="&amp;TEXT($G36,"GG/MM/AAAA")</f>
        <v>&gt;=01/08/2015</v>
      </c>
      <c r="T38" s="2" t="str">
        <f>"&lt;="&amp;TEXT($G37,"GG/MM/AAAA")</f>
        <v>&lt;=31/08/2015</v>
      </c>
      <c r="V38" s="4" t="str">
        <f>"&gt; 30"</f>
        <v>&gt; 30</v>
      </c>
      <c r="W38" s="4" t="str">
        <f>"&lt;= 60"</f>
        <v>&lt;= 60</v>
      </c>
      <c r="X38" t="s">
        <v>42</v>
      </c>
      <c r="Z38" s="2" t="str">
        <f>"&gt;="&amp;TEXT($G36,"GG/MM/AAAA")</f>
        <v>&gt;=01/08/2015</v>
      </c>
      <c r="AA38" s="2" t="str">
        <f>"&lt;="&amp;TEXT($G37,"GG/MM/AAAA")</f>
        <v>&lt;=31/08/2015</v>
      </c>
      <c r="AC38" s="4" t="str">
        <f>"&gt; 60"</f>
        <v>&gt; 60</v>
      </c>
      <c r="AD38" s="4" t="str">
        <f>"&lt;= 90"</f>
        <v>&lt;= 90</v>
      </c>
      <c r="AE38" t="s">
        <v>42</v>
      </c>
      <c r="AG38" s="2" t="str">
        <f>"&gt;="&amp;TEXT($G36,"GG/MM/AAAA")</f>
        <v>&gt;=01/08/2015</v>
      </c>
      <c r="AH38" s="2" t="str">
        <f>"&lt;="&amp;TEXT($G37,"GG/MM/AAAA")</f>
        <v>&lt;=31/08/2015</v>
      </c>
      <c r="AJ38" s="4" t="str">
        <f>"&gt; 90"</f>
        <v>&gt; 90</v>
      </c>
      <c r="AK38" s="4" t="str">
        <f>"&lt;= 999999"</f>
        <v>&lt;= 999999</v>
      </c>
      <c r="AL38" t="s">
        <v>42</v>
      </c>
      <c r="AN38" s="2" t="str">
        <f>"&gt;="&amp;TEXT($G36,"GG/MM/AAAA")</f>
        <v>&gt;=01/08/2015</v>
      </c>
      <c r="AO38" s="2" t="str">
        <f>"&lt;="&amp;TEXT($G37,"GG/MM/AAAA")</f>
        <v>&lt;=31/08/2015</v>
      </c>
      <c r="AQ38" s="4" t="s">
        <v>44</v>
      </c>
      <c r="AS38" s="2" t="str">
        <f>"&gt;="&amp;TEXT($G36,"GG/MM/AAAA")</f>
        <v>&gt;=01/08/2015</v>
      </c>
      <c r="AT38" s="2" t="str">
        <f>"&lt;="&amp;TEXT($G37,"GG/MM/AAAA")</f>
        <v>&lt;=31/08/2015</v>
      </c>
    </row>
    <row r="39" spans="12:46" ht="12.75">
      <c r="L39" s="2"/>
      <c r="M39" s="2"/>
      <c r="O39" s="4"/>
      <c r="P39" s="4"/>
      <c r="S39" s="2"/>
      <c r="T39" s="2"/>
      <c r="V39" s="4"/>
      <c r="W39" s="4"/>
      <c r="Z39" s="2"/>
      <c r="AA39" s="2"/>
      <c r="AC39" s="4"/>
      <c r="AD39" s="4"/>
      <c r="AG39" s="2"/>
      <c r="AH39" s="2"/>
      <c r="AJ39" s="4"/>
      <c r="AK39" s="4"/>
      <c r="AN39" s="2"/>
      <c r="AO39" s="2"/>
      <c r="AQ39" s="4"/>
      <c r="AS39" s="2"/>
      <c r="AT39" s="2"/>
    </row>
    <row r="40" spans="3:46" ht="12.75">
      <c r="C40" t="s">
        <v>67</v>
      </c>
      <c r="G40" s="2">
        <f>DATE($G$6,9,1)</f>
        <v>42248</v>
      </c>
      <c r="J40" s="86" t="s">
        <v>48</v>
      </c>
      <c r="K40" s="86"/>
      <c r="L40" s="86"/>
      <c r="M40" s="86"/>
      <c r="O40" s="86" t="s">
        <v>49</v>
      </c>
      <c r="P40" s="86"/>
      <c r="Q40" s="86"/>
      <c r="R40" s="86"/>
      <c r="S40" s="86"/>
      <c r="T40" s="86"/>
      <c r="V40" s="86" t="s">
        <v>50</v>
      </c>
      <c r="W40" s="86"/>
      <c r="X40" s="86"/>
      <c r="Y40" s="86"/>
      <c r="Z40" s="86"/>
      <c r="AA40" s="86"/>
      <c r="AC40" s="86" t="s">
        <v>50</v>
      </c>
      <c r="AD40" s="86"/>
      <c r="AE40" s="86"/>
      <c r="AF40" s="86"/>
      <c r="AG40" s="86"/>
      <c r="AH40" s="86"/>
      <c r="AJ40" s="86" t="s">
        <v>51</v>
      </c>
      <c r="AK40" s="86"/>
      <c r="AL40" s="86"/>
      <c r="AM40" s="86"/>
      <c r="AN40" s="86"/>
      <c r="AO40" s="86"/>
      <c r="AQ40" s="86" t="s">
        <v>52</v>
      </c>
      <c r="AR40" s="86"/>
      <c r="AS40" s="86"/>
      <c r="AT40" s="86"/>
    </row>
    <row r="41" spans="4:46" ht="12.75">
      <c r="D41" s="4"/>
      <c r="E41" s="4"/>
      <c r="G41" s="2">
        <f>DATE($G$6,9,30)</f>
        <v>42277</v>
      </c>
      <c r="J41" t="s">
        <v>41</v>
      </c>
      <c r="K41" s="3" t="s">
        <v>47</v>
      </c>
      <c r="L41" s="3" t="s">
        <v>55</v>
      </c>
      <c r="M41" s="3" t="s">
        <v>55</v>
      </c>
      <c r="O41" t="s">
        <v>32</v>
      </c>
      <c r="P41" t="s">
        <v>32</v>
      </c>
      <c r="Q41" t="s">
        <v>41</v>
      </c>
      <c r="R41" s="3" t="s">
        <v>47</v>
      </c>
      <c r="S41" s="3" t="s">
        <v>55</v>
      </c>
      <c r="T41" s="3" t="s">
        <v>55</v>
      </c>
      <c r="V41" t="s">
        <v>32</v>
      </c>
      <c r="W41" t="s">
        <v>32</v>
      </c>
      <c r="X41" t="s">
        <v>41</v>
      </c>
      <c r="Y41" s="3" t="s">
        <v>47</v>
      </c>
      <c r="Z41" s="3" t="s">
        <v>55</v>
      </c>
      <c r="AA41" s="3" t="s">
        <v>55</v>
      </c>
      <c r="AC41" t="s">
        <v>32</v>
      </c>
      <c r="AD41" t="s">
        <v>32</v>
      </c>
      <c r="AE41" t="s">
        <v>41</v>
      </c>
      <c r="AF41" s="3" t="s">
        <v>47</v>
      </c>
      <c r="AG41" s="3" t="s">
        <v>55</v>
      </c>
      <c r="AH41" s="3" t="s">
        <v>55</v>
      </c>
      <c r="AJ41" t="s">
        <v>32</v>
      </c>
      <c r="AK41" t="s">
        <v>32</v>
      </c>
      <c r="AL41" t="s">
        <v>41</v>
      </c>
      <c r="AM41" s="3" t="s">
        <v>47</v>
      </c>
      <c r="AN41" s="3" t="s">
        <v>55</v>
      </c>
      <c r="AO41" s="3" t="s">
        <v>55</v>
      </c>
      <c r="AQ41" t="s">
        <v>41</v>
      </c>
      <c r="AR41" s="3" t="s">
        <v>47</v>
      </c>
      <c r="AS41" s="3" t="s">
        <v>55</v>
      </c>
      <c r="AT41" s="3" t="s">
        <v>55</v>
      </c>
    </row>
    <row r="42" spans="10:46" ht="12.75">
      <c r="J42" t="s">
        <v>42</v>
      </c>
      <c r="L42" s="2" t="str">
        <f>"&gt;="&amp;TEXT($G40,"GG/MM/AAAA")</f>
        <v>&gt;=01/09/2015</v>
      </c>
      <c r="M42" s="2" t="str">
        <f>"&lt;="&amp;TEXT($G41,"GG/MM/AAAA")</f>
        <v>&lt;=30/09/2015</v>
      </c>
      <c r="O42" s="4" t="str">
        <f>"&gt;= 0"</f>
        <v>&gt;= 0</v>
      </c>
      <c r="P42" s="4" t="str">
        <f>"&lt;= 30"</f>
        <v>&lt;= 30</v>
      </c>
      <c r="Q42" t="s">
        <v>42</v>
      </c>
      <c r="S42" s="2" t="str">
        <f>"&gt;="&amp;TEXT($G40,"GG/MM/AAAA")</f>
        <v>&gt;=01/09/2015</v>
      </c>
      <c r="T42" s="2" t="str">
        <f>"&lt;="&amp;TEXT($G41,"GG/MM/AAAA")</f>
        <v>&lt;=30/09/2015</v>
      </c>
      <c r="V42" s="4" t="str">
        <f>"&gt; 30"</f>
        <v>&gt; 30</v>
      </c>
      <c r="W42" s="4" t="str">
        <f>"&lt;= 60"</f>
        <v>&lt;= 60</v>
      </c>
      <c r="X42" t="s">
        <v>42</v>
      </c>
      <c r="Z42" s="2" t="str">
        <f>"&gt;="&amp;TEXT($G40,"GG/MM/AAAA")</f>
        <v>&gt;=01/09/2015</v>
      </c>
      <c r="AA42" s="2" t="str">
        <f>"&lt;="&amp;TEXT($G41,"GG/MM/AAAA")</f>
        <v>&lt;=30/09/2015</v>
      </c>
      <c r="AC42" s="4" t="str">
        <f>"&gt; 60"</f>
        <v>&gt; 60</v>
      </c>
      <c r="AD42" s="4" t="str">
        <f>"&lt;= 90"</f>
        <v>&lt;= 90</v>
      </c>
      <c r="AE42" t="s">
        <v>42</v>
      </c>
      <c r="AG42" s="2" t="str">
        <f>"&gt;="&amp;TEXT($G40,"GG/MM/AAAA")</f>
        <v>&gt;=01/09/2015</v>
      </c>
      <c r="AH42" s="2" t="str">
        <f>"&lt;="&amp;TEXT($G41,"GG/MM/AAAA")</f>
        <v>&lt;=30/09/2015</v>
      </c>
      <c r="AJ42" s="4" t="str">
        <f>"&gt; 90"</f>
        <v>&gt; 90</v>
      </c>
      <c r="AK42" s="4" t="str">
        <f>"&lt;= 999999"</f>
        <v>&lt;= 999999</v>
      </c>
      <c r="AL42" t="s">
        <v>42</v>
      </c>
      <c r="AN42" s="2" t="str">
        <f>"&gt;="&amp;TEXT($G40,"GG/MM/AAAA")</f>
        <v>&gt;=01/09/2015</v>
      </c>
      <c r="AO42" s="2" t="str">
        <f>"&lt;="&amp;TEXT($G41,"GG/MM/AAAA")</f>
        <v>&lt;=30/09/2015</v>
      </c>
      <c r="AQ42" s="4" t="s">
        <v>44</v>
      </c>
      <c r="AS42" s="2" t="str">
        <f>"&gt;="&amp;TEXT($G40,"GG/MM/AAAA")</f>
        <v>&gt;=01/09/2015</v>
      </c>
      <c r="AT42" s="2" t="str">
        <f>"&lt;="&amp;TEXT($G41,"GG/MM/AAAA")</f>
        <v>&lt;=30/09/2015</v>
      </c>
    </row>
    <row r="43" spans="12:46" ht="12.75">
      <c r="L43" s="2"/>
      <c r="M43" s="2"/>
      <c r="O43" s="4"/>
      <c r="P43" s="4"/>
      <c r="S43" s="2"/>
      <c r="T43" s="2"/>
      <c r="V43" s="4"/>
      <c r="W43" s="4"/>
      <c r="Z43" s="2"/>
      <c r="AA43" s="2"/>
      <c r="AC43" s="4"/>
      <c r="AD43" s="4"/>
      <c r="AG43" s="2"/>
      <c r="AH43" s="2"/>
      <c r="AJ43" s="4"/>
      <c r="AK43" s="4"/>
      <c r="AN43" s="2"/>
      <c r="AO43" s="2"/>
      <c r="AQ43" s="4"/>
      <c r="AS43" s="2"/>
      <c r="AT43" s="2"/>
    </row>
    <row r="44" spans="3:46" ht="12.75">
      <c r="C44" t="s">
        <v>68</v>
      </c>
      <c r="G44" s="2">
        <f>DATE($G$6,10,1)</f>
        <v>42278</v>
      </c>
      <c r="J44" s="86" t="s">
        <v>48</v>
      </c>
      <c r="K44" s="86"/>
      <c r="L44" s="86"/>
      <c r="M44" s="86"/>
      <c r="O44" s="86" t="s">
        <v>49</v>
      </c>
      <c r="P44" s="86"/>
      <c r="Q44" s="86"/>
      <c r="R44" s="86"/>
      <c r="S44" s="86"/>
      <c r="T44" s="86"/>
      <c r="V44" s="86" t="s">
        <v>50</v>
      </c>
      <c r="W44" s="86"/>
      <c r="X44" s="86"/>
      <c r="Y44" s="86"/>
      <c r="Z44" s="86"/>
      <c r="AA44" s="86"/>
      <c r="AC44" s="86" t="s">
        <v>50</v>
      </c>
      <c r="AD44" s="86"/>
      <c r="AE44" s="86"/>
      <c r="AF44" s="86"/>
      <c r="AG44" s="86"/>
      <c r="AH44" s="86"/>
      <c r="AJ44" s="86" t="s">
        <v>51</v>
      </c>
      <c r="AK44" s="86"/>
      <c r="AL44" s="86"/>
      <c r="AM44" s="86"/>
      <c r="AN44" s="86"/>
      <c r="AO44" s="86"/>
      <c r="AQ44" s="86" t="s">
        <v>52</v>
      </c>
      <c r="AR44" s="86"/>
      <c r="AS44" s="86"/>
      <c r="AT44" s="86"/>
    </row>
    <row r="45" spans="4:46" ht="12.75">
      <c r="D45" s="4"/>
      <c r="E45" s="4"/>
      <c r="G45" s="2">
        <f>DATE($G$6,10,31)</f>
        <v>42308</v>
      </c>
      <c r="J45" t="s">
        <v>41</v>
      </c>
      <c r="K45" s="3" t="s">
        <v>47</v>
      </c>
      <c r="L45" s="3" t="s">
        <v>55</v>
      </c>
      <c r="M45" s="3" t="s">
        <v>55</v>
      </c>
      <c r="O45" t="s">
        <v>32</v>
      </c>
      <c r="P45" t="s">
        <v>32</v>
      </c>
      <c r="Q45" t="s">
        <v>41</v>
      </c>
      <c r="R45" s="3" t="s">
        <v>47</v>
      </c>
      <c r="S45" s="3" t="s">
        <v>55</v>
      </c>
      <c r="T45" s="3" t="s">
        <v>55</v>
      </c>
      <c r="V45" t="s">
        <v>32</v>
      </c>
      <c r="W45" t="s">
        <v>32</v>
      </c>
      <c r="X45" t="s">
        <v>41</v>
      </c>
      <c r="Y45" s="3" t="s">
        <v>47</v>
      </c>
      <c r="Z45" s="3" t="s">
        <v>55</v>
      </c>
      <c r="AA45" s="3" t="s">
        <v>55</v>
      </c>
      <c r="AC45" t="s">
        <v>32</v>
      </c>
      <c r="AD45" t="s">
        <v>32</v>
      </c>
      <c r="AE45" t="s">
        <v>41</v>
      </c>
      <c r="AF45" s="3" t="s">
        <v>47</v>
      </c>
      <c r="AG45" s="3" t="s">
        <v>55</v>
      </c>
      <c r="AH45" s="3" t="s">
        <v>55</v>
      </c>
      <c r="AJ45" t="s">
        <v>32</v>
      </c>
      <c r="AK45" t="s">
        <v>32</v>
      </c>
      <c r="AL45" t="s">
        <v>41</v>
      </c>
      <c r="AM45" s="3" t="s">
        <v>47</v>
      </c>
      <c r="AN45" s="3" t="s">
        <v>55</v>
      </c>
      <c r="AO45" s="3" t="s">
        <v>55</v>
      </c>
      <c r="AQ45" t="s">
        <v>41</v>
      </c>
      <c r="AR45" s="3" t="s">
        <v>47</v>
      </c>
      <c r="AS45" s="3" t="s">
        <v>55</v>
      </c>
      <c r="AT45" s="3" t="s">
        <v>55</v>
      </c>
    </row>
    <row r="46" spans="10:46" ht="12.75">
      <c r="J46" t="s">
        <v>42</v>
      </c>
      <c r="L46" s="2" t="str">
        <f>"&gt;="&amp;TEXT($G44,"GG/MM/AAAA")</f>
        <v>&gt;=01/10/2015</v>
      </c>
      <c r="M46" s="2" t="str">
        <f>"&lt;="&amp;TEXT($G45,"GG/MM/AAAA")</f>
        <v>&lt;=31/10/2015</v>
      </c>
      <c r="O46" s="4" t="str">
        <f>"&gt;= 0"</f>
        <v>&gt;= 0</v>
      </c>
      <c r="P46" s="4" t="str">
        <f>"&lt;= 30"</f>
        <v>&lt;= 30</v>
      </c>
      <c r="Q46" t="s">
        <v>42</v>
      </c>
      <c r="S46" s="2" t="str">
        <f>"&gt;="&amp;TEXT($G44,"GG/MM/AAAA")</f>
        <v>&gt;=01/10/2015</v>
      </c>
      <c r="T46" s="2" t="str">
        <f>"&lt;="&amp;TEXT($G45,"GG/MM/AAAA")</f>
        <v>&lt;=31/10/2015</v>
      </c>
      <c r="V46" s="4" t="str">
        <f>"&gt; 30"</f>
        <v>&gt; 30</v>
      </c>
      <c r="W46" s="4" t="str">
        <f>"&lt;= 60"</f>
        <v>&lt;= 60</v>
      </c>
      <c r="X46" t="s">
        <v>42</v>
      </c>
      <c r="Z46" s="2" t="str">
        <f>"&gt;="&amp;TEXT($G44,"GG/MM/AAAA")</f>
        <v>&gt;=01/10/2015</v>
      </c>
      <c r="AA46" s="2" t="str">
        <f>"&lt;="&amp;TEXT($G45,"GG/MM/AAAA")</f>
        <v>&lt;=31/10/2015</v>
      </c>
      <c r="AC46" s="4" t="str">
        <f>"&gt; 60"</f>
        <v>&gt; 60</v>
      </c>
      <c r="AD46" s="4" t="str">
        <f>"&lt;= 90"</f>
        <v>&lt;= 90</v>
      </c>
      <c r="AE46" t="s">
        <v>42</v>
      </c>
      <c r="AG46" s="2" t="str">
        <f>"&gt;="&amp;TEXT($G44,"GG/MM/AAAA")</f>
        <v>&gt;=01/10/2015</v>
      </c>
      <c r="AH46" s="2" t="str">
        <f>"&lt;="&amp;TEXT($G45,"GG/MM/AAAA")</f>
        <v>&lt;=31/10/2015</v>
      </c>
      <c r="AJ46" s="4" t="str">
        <f>"&gt; 90"</f>
        <v>&gt; 90</v>
      </c>
      <c r="AK46" s="4" t="str">
        <f>"&lt;= 999999"</f>
        <v>&lt;= 999999</v>
      </c>
      <c r="AL46" t="s">
        <v>42</v>
      </c>
      <c r="AN46" s="2" t="str">
        <f>"&gt;="&amp;TEXT($G44,"GG/MM/AAAA")</f>
        <v>&gt;=01/10/2015</v>
      </c>
      <c r="AO46" s="2" t="str">
        <f>"&lt;="&amp;TEXT($G45,"GG/MM/AAAA")</f>
        <v>&lt;=31/10/2015</v>
      </c>
      <c r="AQ46" s="4" t="s">
        <v>44</v>
      </c>
      <c r="AS46" s="2" t="str">
        <f>"&gt;="&amp;TEXT($G44,"GG/MM/AAAA")</f>
        <v>&gt;=01/10/2015</v>
      </c>
      <c r="AT46" s="2" t="str">
        <f>"&lt;="&amp;TEXT($G45,"GG/MM/AAAA")</f>
        <v>&lt;=31/10/2015</v>
      </c>
    </row>
    <row r="47" spans="11:46" ht="12.75">
      <c r="K47" s="3"/>
      <c r="L47" s="3"/>
      <c r="M47" s="3"/>
      <c r="R47" s="3"/>
      <c r="S47" s="3"/>
      <c r="T47" s="3"/>
      <c r="Y47" s="3"/>
      <c r="Z47" s="3"/>
      <c r="AA47" s="3"/>
      <c r="AF47" s="3"/>
      <c r="AG47" s="3"/>
      <c r="AH47" s="3"/>
      <c r="AM47" s="3"/>
      <c r="AN47" s="3"/>
      <c r="AO47" s="3"/>
      <c r="AR47" s="3"/>
      <c r="AS47" s="3"/>
      <c r="AT47" s="3"/>
    </row>
    <row r="48" spans="3:46" ht="12.75">
      <c r="C48" t="s">
        <v>69</v>
      </c>
      <c r="G48" s="2">
        <f>DATE($G$6,11,1)</f>
        <v>42309</v>
      </c>
      <c r="J48" s="86" t="s">
        <v>48</v>
      </c>
      <c r="K48" s="86"/>
      <c r="L48" s="86"/>
      <c r="M48" s="86"/>
      <c r="O48" s="86" t="s">
        <v>49</v>
      </c>
      <c r="P48" s="86"/>
      <c r="Q48" s="86"/>
      <c r="R48" s="86"/>
      <c r="S48" s="86"/>
      <c r="T48" s="86"/>
      <c r="V48" s="86" t="s">
        <v>50</v>
      </c>
      <c r="W48" s="86"/>
      <c r="X48" s="86"/>
      <c r="Y48" s="86"/>
      <c r="Z48" s="86"/>
      <c r="AA48" s="86"/>
      <c r="AC48" s="86" t="s">
        <v>50</v>
      </c>
      <c r="AD48" s="86"/>
      <c r="AE48" s="86"/>
      <c r="AF48" s="86"/>
      <c r="AG48" s="86"/>
      <c r="AH48" s="86"/>
      <c r="AJ48" s="86" t="s">
        <v>51</v>
      </c>
      <c r="AK48" s="86"/>
      <c r="AL48" s="86"/>
      <c r="AM48" s="86"/>
      <c r="AN48" s="86"/>
      <c r="AO48" s="86"/>
      <c r="AQ48" s="86" t="s">
        <v>52</v>
      </c>
      <c r="AR48" s="86"/>
      <c r="AS48" s="86"/>
      <c r="AT48" s="86"/>
    </row>
    <row r="49" spans="4:46" ht="12.75">
      <c r="D49" s="4"/>
      <c r="E49" s="4"/>
      <c r="G49" s="2">
        <f>DATE($G$6,11,30)</f>
        <v>42338</v>
      </c>
      <c r="J49" t="s">
        <v>41</v>
      </c>
      <c r="K49" s="3" t="s">
        <v>47</v>
      </c>
      <c r="L49" s="3" t="s">
        <v>55</v>
      </c>
      <c r="M49" s="3" t="s">
        <v>55</v>
      </c>
      <c r="O49" t="s">
        <v>32</v>
      </c>
      <c r="P49" t="s">
        <v>32</v>
      </c>
      <c r="Q49" t="s">
        <v>41</v>
      </c>
      <c r="R49" s="3" t="s">
        <v>47</v>
      </c>
      <c r="S49" s="3" t="s">
        <v>55</v>
      </c>
      <c r="T49" s="3" t="s">
        <v>55</v>
      </c>
      <c r="V49" t="s">
        <v>32</v>
      </c>
      <c r="W49" t="s">
        <v>32</v>
      </c>
      <c r="X49" t="s">
        <v>41</v>
      </c>
      <c r="Y49" s="3" t="s">
        <v>47</v>
      </c>
      <c r="Z49" s="3" t="s">
        <v>55</v>
      </c>
      <c r="AA49" s="3" t="s">
        <v>55</v>
      </c>
      <c r="AC49" t="s">
        <v>32</v>
      </c>
      <c r="AD49" t="s">
        <v>32</v>
      </c>
      <c r="AE49" t="s">
        <v>41</v>
      </c>
      <c r="AF49" s="3" t="s">
        <v>47</v>
      </c>
      <c r="AG49" s="3" t="s">
        <v>55</v>
      </c>
      <c r="AH49" s="3" t="s">
        <v>55</v>
      </c>
      <c r="AJ49" t="s">
        <v>32</v>
      </c>
      <c r="AK49" t="s">
        <v>32</v>
      </c>
      <c r="AL49" t="s">
        <v>41</v>
      </c>
      <c r="AM49" s="3" t="s">
        <v>47</v>
      </c>
      <c r="AN49" s="3" t="s">
        <v>55</v>
      </c>
      <c r="AO49" s="3" t="s">
        <v>55</v>
      </c>
      <c r="AQ49" t="s">
        <v>41</v>
      </c>
      <c r="AR49" s="3" t="s">
        <v>47</v>
      </c>
      <c r="AS49" s="3" t="s">
        <v>55</v>
      </c>
      <c r="AT49" s="3" t="s">
        <v>55</v>
      </c>
    </row>
    <row r="50" spans="10:46" ht="12.75">
      <c r="J50" t="s">
        <v>42</v>
      </c>
      <c r="L50" s="2" t="str">
        <f>"&gt;="&amp;TEXT($G48,"GG/MM/AAAA")</f>
        <v>&gt;=01/11/2015</v>
      </c>
      <c r="M50" s="2" t="str">
        <f>"&lt;="&amp;TEXT($G49,"GG/MM/AAAA")</f>
        <v>&lt;=30/11/2015</v>
      </c>
      <c r="O50" s="4" t="str">
        <f>"&gt;= 0"</f>
        <v>&gt;= 0</v>
      </c>
      <c r="P50" s="4" t="str">
        <f>"&lt;= 30"</f>
        <v>&lt;= 30</v>
      </c>
      <c r="Q50" t="s">
        <v>42</v>
      </c>
      <c r="S50" s="2" t="str">
        <f>"&gt;="&amp;TEXT($G48,"GG/MM/AAAA")</f>
        <v>&gt;=01/11/2015</v>
      </c>
      <c r="T50" s="2" t="str">
        <f>"&lt;="&amp;TEXT($G49,"GG/MM/AAAA")</f>
        <v>&lt;=30/11/2015</v>
      </c>
      <c r="V50" s="4" t="str">
        <f>"&gt; 30"</f>
        <v>&gt; 30</v>
      </c>
      <c r="W50" s="4" t="str">
        <f>"&lt;= 60"</f>
        <v>&lt;= 60</v>
      </c>
      <c r="X50" t="s">
        <v>42</v>
      </c>
      <c r="Z50" s="2" t="str">
        <f>"&gt;="&amp;TEXT($G48,"GG/MM/AAAA")</f>
        <v>&gt;=01/11/2015</v>
      </c>
      <c r="AA50" s="2" t="str">
        <f>"&lt;="&amp;TEXT($G49,"GG/MM/AAAA")</f>
        <v>&lt;=30/11/2015</v>
      </c>
      <c r="AC50" s="4" t="str">
        <f>"&gt; 60"</f>
        <v>&gt; 60</v>
      </c>
      <c r="AD50" s="4" t="str">
        <f>"&lt;= 90"</f>
        <v>&lt;= 90</v>
      </c>
      <c r="AE50" t="s">
        <v>42</v>
      </c>
      <c r="AG50" s="2" t="str">
        <f>"&gt;="&amp;TEXT($G48,"GG/MM/AAAA")</f>
        <v>&gt;=01/11/2015</v>
      </c>
      <c r="AH50" s="2" t="str">
        <f>"&lt;="&amp;TEXT($G49,"GG/MM/AAAA")</f>
        <v>&lt;=30/11/2015</v>
      </c>
      <c r="AJ50" s="4" t="str">
        <f>"&gt; 90"</f>
        <v>&gt; 90</v>
      </c>
      <c r="AK50" s="4" t="str">
        <f>"&lt;= 999999"</f>
        <v>&lt;= 999999</v>
      </c>
      <c r="AL50" t="s">
        <v>42</v>
      </c>
      <c r="AN50" s="2" t="str">
        <f>"&gt;="&amp;TEXT($G48,"GG/MM/AAAA")</f>
        <v>&gt;=01/11/2015</v>
      </c>
      <c r="AO50" s="2" t="str">
        <f>"&lt;="&amp;TEXT($G49,"GG/MM/AAAA")</f>
        <v>&lt;=30/11/2015</v>
      </c>
      <c r="AQ50" s="4" t="s">
        <v>44</v>
      </c>
      <c r="AS50" s="2" t="str">
        <f>"&gt;="&amp;TEXT($G48,"GG/MM/AAAA")</f>
        <v>&gt;=01/11/2015</v>
      </c>
      <c r="AT50" s="2" t="str">
        <f>"&lt;="&amp;TEXT($G49,"GG/MM/AAAA")</f>
        <v>&lt;=30/11/2015</v>
      </c>
    </row>
    <row r="51" spans="10:46" ht="12.75">
      <c r="J51" s="86"/>
      <c r="K51" s="86"/>
      <c r="L51" s="86"/>
      <c r="M51" s="86"/>
      <c r="O51" s="86"/>
      <c r="P51" s="86"/>
      <c r="Q51" s="86"/>
      <c r="R51" s="86"/>
      <c r="S51" s="86"/>
      <c r="T51" s="86"/>
      <c r="V51" s="86"/>
      <c r="W51" s="86"/>
      <c r="X51" s="86"/>
      <c r="Y51" s="86"/>
      <c r="Z51" s="86"/>
      <c r="AA51" s="86"/>
      <c r="AC51" s="86"/>
      <c r="AD51" s="86"/>
      <c r="AE51" s="86"/>
      <c r="AF51" s="86"/>
      <c r="AG51" s="86"/>
      <c r="AH51" s="86"/>
      <c r="AJ51" s="86"/>
      <c r="AK51" s="86"/>
      <c r="AL51" s="86"/>
      <c r="AM51" s="86"/>
      <c r="AN51" s="86"/>
      <c r="AO51" s="86"/>
      <c r="AQ51" s="86"/>
      <c r="AR51" s="86"/>
      <c r="AS51" s="86"/>
      <c r="AT51" s="86"/>
    </row>
    <row r="52" spans="3:46" ht="12.75">
      <c r="C52" t="s">
        <v>70</v>
      </c>
      <c r="G52" s="2">
        <f>DATE($G$6,12,1)</f>
        <v>42339</v>
      </c>
      <c r="J52" s="86" t="s">
        <v>48</v>
      </c>
      <c r="K52" s="86"/>
      <c r="L52" s="86"/>
      <c r="M52" s="86"/>
      <c r="O52" s="86" t="s">
        <v>49</v>
      </c>
      <c r="P52" s="86"/>
      <c r="Q52" s="86"/>
      <c r="R52" s="86"/>
      <c r="S52" s="86"/>
      <c r="T52" s="86"/>
      <c r="V52" s="86" t="s">
        <v>50</v>
      </c>
      <c r="W52" s="86"/>
      <c r="X52" s="86"/>
      <c r="Y52" s="86"/>
      <c r="Z52" s="86"/>
      <c r="AA52" s="86"/>
      <c r="AC52" s="86" t="s">
        <v>50</v>
      </c>
      <c r="AD52" s="86"/>
      <c r="AE52" s="86"/>
      <c r="AF52" s="86"/>
      <c r="AG52" s="86"/>
      <c r="AH52" s="86"/>
      <c r="AJ52" s="86" t="s">
        <v>51</v>
      </c>
      <c r="AK52" s="86"/>
      <c r="AL52" s="86"/>
      <c r="AM52" s="86"/>
      <c r="AN52" s="86"/>
      <c r="AO52" s="86"/>
      <c r="AQ52" s="86" t="s">
        <v>52</v>
      </c>
      <c r="AR52" s="86"/>
      <c r="AS52" s="86"/>
      <c r="AT52" s="86"/>
    </row>
    <row r="53" spans="4:46" ht="12.75">
      <c r="D53" s="4"/>
      <c r="E53" s="4"/>
      <c r="G53" s="2">
        <f>DATE($G$6,12,31)</f>
        <v>42369</v>
      </c>
      <c r="J53" t="s">
        <v>41</v>
      </c>
      <c r="K53" s="3" t="s">
        <v>47</v>
      </c>
      <c r="L53" s="3" t="s">
        <v>55</v>
      </c>
      <c r="M53" s="3" t="s">
        <v>55</v>
      </c>
      <c r="O53" t="s">
        <v>32</v>
      </c>
      <c r="P53" t="s">
        <v>32</v>
      </c>
      <c r="Q53" t="s">
        <v>41</v>
      </c>
      <c r="R53" s="3" t="s">
        <v>47</v>
      </c>
      <c r="S53" s="3" t="s">
        <v>55</v>
      </c>
      <c r="T53" s="3" t="s">
        <v>55</v>
      </c>
      <c r="V53" t="s">
        <v>32</v>
      </c>
      <c r="W53" t="s">
        <v>32</v>
      </c>
      <c r="X53" t="s">
        <v>41</v>
      </c>
      <c r="Y53" s="3" t="s">
        <v>47</v>
      </c>
      <c r="Z53" s="3" t="s">
        <v>55</v>
      </c>
      <c r="AA53" s="3" t="s">
        <v>55</v>
      </c>
      <c r="AC53" t="s">
        <v>32</v>
      </c>
      <c r="AD53" t="s">
        <v>32</v>
      </c>
      <c r="AE53" t="s">
        <v>41</v>
      </c>
      <c r="AF53" s="3" t="s">
        <v>47</v>
      </c>
      <c r="AG53" s="3" t="s">
        <v>55</v>
      </c>
      <c r="AH53" s="3" t="s">
        <v>55</v>
      </c>
      <c r="AJ53" t="s">
        <v>32</v>
      </c>
      <c r="AK53" t="s">
        <v>32</v>
      </c>
      <c r="AL53" t="s">
        <v>41</v>
      </c>
      <c r="AM53" s="3" t="s">
        <v>47</v>
      </c>
      <c r="AN53" s="3" t="s">
        <v>55</v>
      </c>
      <c r="AO53" s="3" t="s">
        <v>55</v>
      </c>
      <c r="AQ53" t="s">
        <v>41</v>
      </c>
      <c r="AR53" s="3" t="s">
        <v>47</v>
      </c>
      <c r="AS53" s="3" t="s">
        <v>55</v>
      </c>
      <c r="AT53" s="3" t="s">
        <v>55</v>
      </c>
    </row>
    <row r="54" spans="10:46" ht="12.75">
      <c r="J54" t="s">
        <v>42</v>
      </c>
      <c r="L54" s="2" t="str">
        <f>"&gt;="&amp;TEXT($G52,"GG/MM/AAAA")</f>
        <v>&gt;=01/12/2015</v>
      </c>
      <c r="M54" s="2" t="str">
        <f>"&lt;="&amp;TEXT($G53,"GG/MM/AAAA")</f>
        <v>&lt;=31/12/2015</v>
      </c>
      <c r="O54" s="4" t="str">
        <f>"&gt;= 0"</f>
        <v>&gt;= 0</v>
      </c>
      <c r="P54" s="4" t="str">
        <f>"&lt;= 30"</f>
        <v>&lt;= 30</v>
      </c>
      <c r="Q54" t="s">
        <v>42</v>
      </c>
      <c r="S54" s="2" t="str">
        <f>"&gt;="&amp;TEXT($G52,"GG/MM/AAAA")</f>
        <v>&gt;=01/12/2015</v>
      </c>
      <c r="T54" s="2" t="str">
        <f>"&lt;="&amp;TEXT($G53,"GG/MM/AAAA")</f>
        <v>&lt;=31/12/2015</v>
      </c>
      <c r="V54" s="4" t="str">
        <f>"&gt; 30"</f>
        <v>&gt; 30</v>
      </c>
      <c r="W54" s="4" t="str">
        <f>"&lt;= 60"</f>
        <v>&lt;= 60</v>
      </c>
      <c r="X54" t="s">
        <v>42</v>
      </c>
      <c r="Z54" s="2" t="str">
        <f>"&gt;="&amp;TEXT($G52,"GG/MM/AAAA")</f>
        <v>&gt;=01/12/2015</v>
      </c>
      <c r="AA54" s="2" t="str">
        <f>"&lt;="&amp;TEXT($G53,"GG/MM/AAAA")</f>
        <v>&lt;=31/12/2015</v>
      </c>
      <c r="AC54" s="4" t="str">
        <f>"&gt; 60"</f>
        <v>&gt; 60</v>
      </c>
      <c r="AD54" s="4" t="str">
        <f>"&lt;= 90"</f>
        <v>&lt;= 90</v>
      </c>
      <c r="AE54" t="s">
        <v>42</v>
      </c>
      <c r="AG54" s="2" t="str">
        <f>"&gt;="&amp;TEXT($G52,"GG/MM/AAAA")</f>
        <v>&gt;=01/12/2015</v>
      </c>
      <c r="AH54" s="2" t="str">
        <f>"&lt;="&amp;TEXT($G53,"GG/MM/AAAA")</f>
        <v>&lt;=31/12/2015</v>
      </c>
      <c r="AJ54" s="4" t="str">
        <f>"&gt; 90"</f>
        <v>&gt; 90</v>
      </c>
      <c r="AK54" s="4" t="str">
        <f>"&lt;= 999999"</f>
        <v>&lt;= 999999</v>
      </c>
      <c r="AL54" t="s">
        <v>42</v>
      </c>
      <c r="AN54" s="2" t="str">
        <f>"&gt;="&amp;TEXT($G52,"GG/MM/AAAA")</f>
        <v>&gt;=01/12/2015</v>
      </c>
      <c r="AO54" s="2" t="str">
        <f>"&lt;="&amp;TEXT($G53,"GG/MM/AAAA")</f>
        <v>&lt;=31/12/2015</v>
      </c>
      <c r="AQ54" s="4" t="s">
        <v>44</v>
      </c>
      <c r="AS54" s="2" t="str">
        <f>"&gt;="&amp;TEXT($G52,"GG/MM/AAAA")</f>
        <v>&gt;=01/12/2015</v>
      </c>
      <c r="AT54" s="2" t="str">
        <f>"&lt;="&amp;TEXT($G53,"GG/MM/AAAA")</f>
        <v>&lt;=31/12/2015</v>
      </c>
    </row>
    <row r="56" spans="10:46" ht="12.75">
      <c r="J56" s="86"/>
      <c r="K56" s="86"/>
      <c r="L56" s="86"/>
      <c r="M56" s="86"/>
      <c r="O56" s="86"/>
      <c r="P56" s="86"/>
      <c r="Q56" s="86"/>
      <c r="R56" s="86"/>
      <c r="S56" s="86"/>
      <c r="T56" s="86"/>
      <c r="V56" s="86"/>
      <c r="W56" s="86"/>
      <c r="X56" s="86"/>
      <c r="Y56" s="86"/>
      <c r="Z56" s="86"/>
      <c r="AA56" s="86"/>
      <c r="AC56" s="86"/>
      <c r="AD56" s="86"/>
      <c r="AE56" s="86"/>
      <c r="AF56" s="86"/>
      <c r="AG56" s="86"/>
      <c r="AH56" s="86"/>
      <c r="AJ56" s="86"/>
      <c r="AK56" s="86"/>
      <c r="AL56" s="86"/>
      <c r="AM56" s="86"/>
      <c r="AN56" s="86"/>
      <c r="AO56" s="86"/>
      <c r="AQ56" s="86"/>
      <c r="AR56" s="86"/>
      <c r="AS56" s="86"/>
      <c r="AT56" s="86"/>
    </row>
    <row r="57" spans="11:46" ht="12.75">
      <c r="K57" s="3"/>
      <c r="L57" s="3"/>
      <c r="M57" s="3"/>
      <c r="R57" s="3"/>
      <c r="S57" s="3"/>
      <c r="T57" s="3"/>
      <c r="Y57" s="3"/>
      <c r="Z57" s="3"/>
      <c r="AA57" s="3"/>
      <c r="AF57" s="3"/>
      <c r="AG57" s="3"/>
      <c r="AH57" s="3"/>
      <c r="AM57" s="3"/>
      <c r="AN57" s="3"/>
      <c r="AO57" s="3"/>
      <c r="AR57" s="3"/>
      <c r="AS57" s="3"/>
      <c r="AT57" s="3"/>
    </row>
    <row r="58" spans="12:46" ht="12.75">
      <c r="L58" s="2"/>
      <c r="M58" s="2"/>
      <c r="O58" s="4"/>
      <c r="P58" s="4"/>
      <c r="S58" s="2"/>
      <c r="T58" s="2"/>
      <c r="V58" s="4"/>
      <c r="W58" s="4"/>
      <c r="Z58" s="2"/>
      <c r="AA58" s="2"/>
      <c r="AC58" s="4"/>
      <c r="AD58" s="4"/>
      <c r="AG58" s="2"/>
      <c r="AH58" s="2"/>
      <c r="AJ58" s="4"/>
      <c r="AK58" s="4"/>
      <c r="AN58" s="2"/>
      <c r="AO58" s="2"/>
      <c r="AQ58" s="4"/>
      <c r="AS58" s="2"/>
      <c r="AT58" s="2"/>
    </row>
    <row r="61" spans="10:46" ht="12.75">
      <c r="J61" s="86"/>
      <c r="K61" s="86"/>
      <c r="L61" s="86"/>
      <c r="M61" s="86"/>
      <c r="O61" s="86"/>
      <c r="P61" s="86"/>
      <c r="Q61" s="86"/>
      <c r="R61" s="86"/>
      <c r="S61" s="86"/>
      <c r="T61" s="86"/>
      <c r="V61" s="86"/>
      <c r="W61" s="86"/>
      <c r="X61" s="86"/>
      <c r="Y61" s="86"/>
      <c r="Z61" s="86"/>
      <c r="AA61" s="86"/>
      <c r="AC61" s="86"/>
      <c r="AD61" s="86"/>
      <c r="AE61" s="86"/>
      <c r="AF61" s="86"/>
      <c r="AG61" s="86"/>
      <c r="AH61" s="86"/>
      <c r="AJ61" s="86"/>
      <c r="AK61" s="86"/>
      <c r="AL61" s="86"/>
      <c r="AM61" s="86"/>
      <c r="AN61" s="86"/>
      <c r="AO61" s="86"/>
      <c r="AQ61" s="86"/>
      <c r="AR61" s="86"/>
      <c r="AS61" s="86"/>
      <c r="AT61" s="86"/>
    </row>
    <row r="62" spans="11:46" ht="12.75">
      <c r="K62" s="3"/>
      <c r="L62" s="3"/>
      <c r="M62" s="3"/>
      <c r="R62" s="3"/>
      <c r="S62" s="3"/>
      <c r="T62" s="3"/>
      <c r="Y62" s="3"/>
      <c r="Z62" s="3"/>
      <c r="AA62" s="3"/>
      <c r="AF62" s="3"/>
      <c r="AG62" s="3"/>
      <c r="AH62" s="3"/>
      <c r="AM62" s="3"/>
      <c r="AN62" s="3"/>
      <c r="AO62" s="3"/>
      <c r="AR62" s="3"/>
      <c r="AS62" s="3"/>
      <c r="AT62" s="3"/>
    </row>
    <row r="63" spans="12:46" ht="12.75">
      <c r="L63" s="2"/>
      <c r="M63" s="2"/>
      <c r="O63" s="4"/>
      <c r="P63" s="4"/>
      <c r="S63" s="2"/>
      <c r="T63" s="2"/>
      <c r="V63" s="4"/>
      <c r="W63" s="4"/>
      <c r="Z63" s="2"/>
      <c r="AA63" s="2"/>
      <c r="AC63" s="4"/>
      <c r="AD63" s="4"/>
      <c r="AG63" s="2"/>
      <c r="AH63" s="2"/>
      <c r="AJ63" s="4"/>
      <c r="AK63" s="4"/>
      <c r="AN63" s="2"/>
      <c r="AO63" s="2"/>
      <c r="AQ63" s="4"/>
      <c r="AS63" s="2"/>
      <c r="AT63" s="2"/>
    </row>
  </sheetData>
  <sheetProtection/>
  <mergeCells count="114">
    <mergeCell ref="AQ1:AT1"/>
    <mergeCell ref="AJ1:AO1"/>
    <mergeCell ref="AC1:AH1"/>
    <mergeCell ref="J6:M6"/>
    <mergeCell ref="O6:T6"/>
    <mergeCell ref="V6:AA6"/>
    <mergeCell ref="AC6:AH6"/>
    <mergeCell ref="V1:AA1"/>
    <mergeCell ref="O1:T1"/>
    <mergeCell ref="J1:M1"/>
    <mergeCell ref="AJ6:AO6"/>
    <mergeCell ref="AQ6:AT6"/>
    <mergeCell ref="J11:M11"/>
    <mergeCell ref="O11:T11"/>
    <mergeCell ref="V11:AA11"/>
    <mergeCell ref="AC11:AH11"/>
    <mergeCell ref="AJ11:AO11"/>
    <mergeCell ref="AQ11:AT11"/>
    <mergeCell ref="J8:M8"/>
    <mergeCell ref="O8:T8"/>
    <mergeCell ref="J24:M24"/>
    <mergeCell ref="O24:T24"/>
    <mergeCell ref="J16:M16"/>
    <mergeCell ref="O16:T16"/>
    <mergeCell ref="V16:AA16"/>
    <mergeCell ref="AC16:AH16"/>
    <mergeCell ref="V31:AA31"/>
    <mergeCell ref="AC31:AH31"/>
    <mergeCell ref="AJ31:AO31"/>
    <mergeCell ref="AQ31:AT31"/>
    <mergeCell ref="AJ24:AO24"/>
    <mergeCell ref="AQ24:AT24"/>
    <mergeCell ref="AJ28:AO28"/>
    <mergeCell ref="AQ28:AT28"/>
    <mergeCell ref="AJ51:AO51"/>
    <mergeCell ref="AQ51:AT51"/>
    <mergeCell ref="AJ36:AO36"/>
    <mergeCell ref="AQ36:AT36"/>
    <mergeCell ref="AJ48:AO48"/>
    <mergeCell ref="AQ48:AT48"/>
    <mergeCell ref="AJ44:AO44"/>
    <mergeCell ref="AQ44:AT44"/>
    <mergeCell ref="AJ40:AO40"/>
    <mergeCell ref="AQ40:AT40"/>
    <mergeCell ref="J56:M56"/>
    <mergeCell ref="O56:T56"/>
    <mergeCell ref="V56:AA56"/>
    <mergeCell ref="AC56:AH56"/>
    <mergeCell ref="J61:M61"/>
    <mergeCell ref="O61:T61"/>
    <mergeCell ref="V61:AA61"/>
    <mergeCell ref="AC61:AH61"/>
    <mergeCell ref="AJ56:AO56"/>
    <mergeCell ref="AQ56:AT56"/>
    <mergeCell ref="J12:M12"/>
    <mergeCell ref="O12:T12"/>
    <mergeCell ref="V12:AA12"/>
    <mergeCell ref="AC12:AH12"/>
    <mergeCell ref="AJ20:AO20"/>
    <mergeCell ref="AQ20:AT20"/>
    <mergeCell ref="AJ16:AO16"/>
    <mergeCell ref="AQ16:AT16"/>
    <mergeCell ref="J20:M20"/>
    <mergeCell ref="O20:T20"/>
    <mergeCell ref="AJ12:AO12"/>
    <mergeCell ref="AQ12:AT12"/>
    <mergeCell ref="AJ8:AO8"/>
    <mergeCell ref="AQ8:AT8"/>
    <mergeCell ref="AJ61:AO61"/>
    <mergeCell ref="AQ61:AT61"/>
    <mergeCell ref="AJ32:AO32"/>
    <mergeCell ref="AQ32:AT32"/>
    <mergeCell ref="AJ52:AO52"/>
    <mergeCell ref="AQ52:AT52"/>
    <mergeCell ref="V28:AA28"/>
    <mergeCell ref="AC28:AH28"/>
    <mergeCell ref="V24:AA24"/>
    <mergeCell ref="AC24:AH24"/>
    <mergeCell ref="V8:AA8"/>
    <mergeCell ref="AC8:AH8"/>
    <mergeCell ref="V20:AA20"/>
    <mergeCell ref="AC20:AH20"/>
    <mergeCell ref="J32:M32"/>
    <mergeCell ref="O32:T32"/>
    <mergeCell ref="J28:M28"/>
    <mergeCell ref="O28:T28"/>
    <mergeCell ref="J31:M31"/>
    <mergeCell ref="O31:T31"/>
    <mergeCell ref="J48:M48"/>
    <mergeCell ref="O48:T48"/>
    <mergeCell ref="J36:M36"/>
    <mergeCell ref="O36:T36"/>
    <mergeCell ref="V36:AA36"/>
    <mergeCell ref="AC36:AH36"/>
    <mergeCell ref="J40:M40"/>
    <mergeCell ref="O40:T40"/>
    <mergeCell ref="V40:AA40"/>
    <mergeCell ref="AC40:AH40"/>
    <mergeCell ref="V32:AA32"/>
    <mergeCell ref="AC32:AH32"/>
    <mergeCell ref="V51:AA51"/>
    <mergeCell ref="AC51:AH51"/>
    <mergeCell ref="J44:M44"/>
    <mergeCell ref="O44:T44"/>
    <mergeCell ref="V48:AA48"/>
    <mergeCell ref="AC48:AH48"/>
    <mergeCell ref="V44:AA44"/>
    <mergeCell ref="AC44:AH44"/>
    <mergeCell ref="J52:M52"/>
    <mergeCell ref="O52:T52"/>
    <mergeCell ref="J51:M51"/>
    <mergeCell ref="O51:T51"/>
    <mergeCell ref="V52:AA52"/>
    <mergeCell ref="AC52:AH52"/>
  </mergeCells>
  <printOptions/>
  <pageMargins left="0.75" right="0.75" top="1" bottom="1" header="0.5" footer="0.5"/>
  <pageSetup fitToHeight="0" fitToWidth="1" horizontalDpi="600" verticalDpi="600" orientation="landscape" paperSize="9" scale="2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Kibernetes S.R.L.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Giovanni Stocco</dc:creator>
  <cp:keywords/>
  <dc:description/>
  <cp:lastModifiedBy>volpi</cp:lastModifiedBy>
  <cp:lastPrinted>2015-07-31T09:32:24Z</cp:lastPrinted>
  <dcterms:created xsi:type="dcterms:W3CDTF">2010-10-05T11:28:07Z</dcterms:created>
  <dcterms:modified xsi:type="dcterms:W3CDTF">2015-07-31T09:45:12Z</dcterms:modified>
  <cp:category/>
  <cp:version/>
  <cp:contentType/>
  <cp:contentStatus/>
</cp:coreProperties>
</file>